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1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<sst xmlns="http://schemas.openxmlformats.org/spreadsheetml/2006/main" count="513" uniqueCount="369">
  <si>
    <t>SAP WORKSHEET (Version 9.80)</t>
  </si>
  <si>
    <t>1. Overall dwelling dimensions</t>
  </si>
  <si>
    <t xml:space="preserve"> Area   (m2)</t>
  </si>
  <si>
    <t>Average storey height (m)</t>
  </si>
  <si>
    <t>Volume (m3)</t>
  </si>
  <si>
    <t>Ground floor</t>
  </si>
  <si>
    <t>(1a)</t>
  </si>
  <si>
    <t>x</t>
  </si>
  <si>
    <t>=</t>
  </si>
  <si>
    <t>(1)</t>
  </si>
  <si>
    <t>First floor</t>
  </si>
  <si>
    <t>(2a)</t>
  </si>
  <si>
    <t>(2)</t>
  </si>
  <si>
    <t>Second floor</t>
  </si>
  <si>
    <t>(3a)</t>
  </si>
  <si>
    <t>(3)</t>
  </si>
  <si>
    <t>Third and other floors</t>
  </si>
  <si>
    <t>(4a)</t>
  </si>
  <si>
    <t>(4)</t>
  </si>
  <si>
    <t>Total floor area</t>
  </si>
  <si>
    <t>(1a) + (2a) + (3a) + (4a)</t>
  </si>
  <si>
    <t>(5)</t>
  </si>
  <si>
    <t>Dwelling volume</t>
  </si>
  <si>
    <t>(1) + (2) + (3) + (4)</t>
  </si>
  <si>
    <t>(6)</t>
  </si>
  <si>
    <t>2. Ventilation rate</t>
  </si>
  <si>
    <t>m3 per hour</t>
  </si>
  <si>
    <t>Number of chimneys</t>
  </si>
  <si>
    <t>x 40</t>
  </si>
  <si>
    <t>(7)</t>
  </si>
  <si>
    <t>Number of open flues</t>
  </si>
  <si>
    <t>x 20</t>
  </si>
  <si>
    <t>(8)</t>
  </si>
  <si>
    <t>Number of intermittent fans or passive vents</t>
  </si>
  <si>
    <t>x 10</t>
  </si>
  <si>
    <t>(9)</t>
  </si>
  <si>
    <t>Air changes per hour</t>
  </si>
  <si>
    <t>Number of flue-less gas fires</t>
  </si>
  <si>
    <t>(9a)</t>
  </si>
  <si>
    <t>Infiltration due to chimneys, flues and fans</t>
  </si>
  <si>
    <t>(7) + (8) + (9) + (9a)</t>
  </si>
  <si>
    <t xml:space="preserve"> / (6)</t>
  </si>
  <si>
    <t>(10)</t>
  </si>
  <si>
    <t>If a pressurisation test has been carried out, proceed to box (19)</t>
  </si>
  <si>
    <t>Number of storeys in the dwelling</t>
  </si>
  <si>
    <t>(11)</t>
  </si>
  <si>
    <t>Additional infiltration</t>
  </si>
  <si>
    <t>[(11) – 1] × 0.1</t>
  </si>
  <si>
    <t>(12)</t>
  </si>
  <si>
    <t>Structural infiltration: enter 0.25 for steel or timber frame or 0.35 for masonry construction</t>
  </si>
  <si>
    <t>(13)</t>
  </si>
  <si>
    <t>If suspended wooden floor, enter 0.2 (unsealed) or 0.1 (sealed), else enter 0</t>
  </si>
  <si>
    <t>(14)</t>
  </si>
  <si>
    <t>If no draught lobby, enter 0.05, else enter 0</t>
  </si>
  <si>
    <t>(15)</t>
  </si>
  <si>
    <t>Percentage of windows and doors draught stripped</t>
  </si>
  <si>
    <t>(16)</t>
  </si>
  <si>
    <t>Enter 100 in box (16) for new dwellings which are to comply with Building Regulations</t>
  </si>
  <si>
    <t>Window infiltration</t>
  </si>
  <si>
    <t>0.25 – [0.2 × (16) / 100]</t>
  </si>
  <si>
    <t>(17)</t>
  </si>
  <si>
    <t>Infiltration rate</t>
  </si>
  <si>
    <t>(10) + (12) + (13) + (14) + (15) + (17)</t>
  </si>
  <si>
    <t>(18)</t>
  </si>
  <si>
    <t>If based on air permeability value, then enter [q50 / 20] + (10) in box (19), otherwise (19) = (18)</t>
  </si>
  <si>
    <t>(19)</t>
  </si>
  <si>
    <t>Air permeability value applies if a pressurisation test has been done, or a design air permeability is being used</t>
  </si>
  <si>
    <t>Number of sides on which sheltered</t>
  </si>
  <si>
    <t>(20)</t>
  </si>
  <si>
    <t>(Enter 2 in box (20) for new dwellings where location is not shown)</t>
  </si>
  <si>
    <t>Shelter factor</t>
  </si>
  <si>
    <t>1 – [0.075 × (20)]</t>
  </si>
  <si>
    <t>(21)</t>
  </si>
  <si>
    <t>Adjusted infiltration rate</t>
  </si>
  <si>
    <t>(19) × (21)</t>
  </si>
  <si>
    <t>(22)</t>
  </si>
  <si>
    <t>Calculate effective air change rate for the applicable case</t>
  </si>
  <si>
    <t>a) If balanced whole house mechanical ventilation with heat recovery</t>
  </si>
  <si>
    <t>(22) + 0.17</t>
  </si>
  <si>
    <t>(23)</t>
  </si>
  <si>
    <t>b) If balanced whole house mechanical ventilation without heat recovery</t>
  </si>
  <si>
    <t>(22) + 0.5</t>
  </si>
  <si>
    <t>(23a)</t>
  </si>
  <si>
    <t>c) If whole house extract ventilation or positive input ventilation from outside</t>
  </si>
  <si>
    <t xml:space="preserve">if (22) &lt; 0.25, then (23b) = 0.5; otherwise (23b) = 0.25 + (22) </t>
  </si>
  <si>
    <t>(23b)</t>
  </si>
  <si>
    <t>d) If natural ventilation or whole house positive input ventilation from loft</t>
  </si>
  <si>
    <t>if (22) ≥ 1, then (24) = (22) otherwise (24) = 0.5 + [(22)2 × 0.5]</t>
  </si>
  <si>
    <t>(24)</t>
  </si>
  <si>
    <t>Effective air change rate, enter (23) or (23a) or (23b) or (24) in box (25)</t>
  </si>
  <si>
    <t>(25)</t>
  </si>
  <si>
    <t>3. Heat losses and heat loss parameter</t>
  </si>
  <si>
    <t>ELEMENT</t>
  </si>
  <si>
    <t xml:space="preserve"> Area  (m2)</t>
  </si>
  <si>
    <t>U–value (W/m2K)</t>
  </si>
  <si>
    <t>A × U (W/K)</t>
  </si>
  <si>
    <t>Doors</t>
  </si>
  <si>
    <t>(26)</t>
  </si>
  <si>
    <t>Windows (type 1)*</t>
  </si>
  <si>
    <t xml:space="preserve">  Area x 1/[(1/U–value) + 0.04]= AxU(W/K)</t>
  </si>
  <si>
    <t>(27)</t>
  </si>
  <si>
    <t>Windows (type 2)*</t>
  </si>
  <si>
    <t>(27a)</t>
  </si>
  <si>
    <t>Roof-lights*</t>
  </si>
  <si>
    <t>(27b)</t>
  </si>
  <si>
    <t>(28)</t>
  </si>
  <si>
    <r>
      <t xml:space="preserve">Walls (type 1) </t>
    </r>
    <r>
      <rPr>
        <i/>
        <sz val="10"/>
        <rFont val="DejaVu Sans"/>
        <family val="2"/>
      </rPr>
      <t>excluding windows and doors</t>
    </r>
  </si>
  <si>
    <t>(29)</t>
  </si>
  <si>
    <r>
      <t xml:space="preserve">Walls (type 2) </t>
    </r>
    <r>
      <rPr>
        <i/>
        <sz val="10"/>
        <rFont val="DejaVu Sans"/>
        <family val="2"/>
      </rPr>
      <t>excluding windows and doors</t>
    </r>
  </si>
  <si>
    <t>(29a)</t>
  </si>
  <si>
    <r>
      <t xml:space="preserve">Roof (type 1) </t>
    </r>
    <r>
      <rPr>
        <i/>
        <sz val="10"/>
        <rFont val="DejaVu Sans"/>
        <family val="2"/>
      </rPr>
      <t>excluding roof-lights</t>
    </r>
  </si>
  <si>
    <t>(30)</t>
  </si>
  <si>
    <r>
      <t xml:space="preserve">Roof (type 2) </t>
    </r>
    <r>
      <rPr>
        <i/>
        <sz val="10"/>
        <rFont val="DejaVu Sans"/>
        <family val="2"/>
      </rPr>
      <t>excluding roof-lights</t>
    </r>
  </si>
  <si>
    <t>(30a)</t>
  </si>
  <si>
    <t>Other</t>
  </si>
  <si>
    <t>(31)</t>
  </si>
  <si>
    <t>Total area of elements ΣA, m2</t>
  </si>
  <si>
    <t>(32)</t>
  </si>
  <si>
    <t>*For windows and roof-lights, use effective window U–value calculated as given in paragraph 3.2</t>
  </si>
  <si>
    <t>Fabric heat loss, W/K</t>
  </si>
  <si>
    <t>(26) + (27) + (27a) + (27b) + (28) + (29) + (29a) + (30) + (30a) + (31)</t>
  </si>
  <si>
    <t>(33)</t>
  </si>
  <si>
    <t>Thermal bridges – Σ (l×Ψ) calculated using Appendix K</t>
  </si>
  <si>
    <t>(34)</t>
  </si>
  <si>
    <t>If details of thermal bridging are not known calculate y × (32) [see Appendix K] and enter in box (34)</t>
  </si>
  <si>
    <t>Total fabric heat loss</t>
  </si>
  <si>
    <t>(33) + (34)</t>
  </si>
  <si>
    <t>(35)</t>
  </si>
  <si>
    <t>Ventilation heat loss</t>
  </si>
  <si>
    <t>(25) × 0.33 × (6)</t>
  </si>
  <si>
    <t>(36)</t>
  </si>
  <si>
    <t>Heat loss coefficient, W/K</t>
  </si>
  <si>
    <t>(35) + (36)</t>
  </si>
  <si>
    <t>(37)</t>
  </si>
  <si>
    <t>Heat loss parameter (HLP), W/m2K</t>
  </si>
  <si>
    <t>(37) / (5)</t>
  </si>
  <si>
    <t>(38)</t>
  </si>
  <si>
    <t>4. Water heating energy requirements</t>
  </si>
  <si>
    <t xml:space="preserve"> kWh/year</t>
  </si>
  <si>
    <t>Energy content of hot water used from Table 1 column (b)</t>
  </si>
  <si>
    <t>(39)</t>
  </si>
  <si>
    <t>Distribution loss from Table 1 column (c)</t>
  </si>
  <si>
    <t>(40)</t>
  </si>
  <si>
    <t>If instantaneous water heating at point of use, enter ‘0’ in boxes (40) to (45)</t>
  </si>
  <si>
    <t>For community heating use Table 1 (c) whether or not hot water tank is present</t>
  </si>
  <si>
    <t>Water storage loss:</t>
  </si>
  <si>
    <t xml:space="preserve">a) </t>
  </si>
  <si>
    <t>If manufacturer’s declared loss factor is known (kWh/day):</t>
  </si>
  <si>
    <t>(41)</t>
  </si>
  <si>
    <t>Temperature factor from Table 2b</t>
  </si>
  <si>
    <t>(41a)</t>
  </si>
  <si>
    <t>Energy lost from water storage, kWh/year</t>
  </si>
  <si>
    <t>(41) × (41a) × 365</t>
  </si>
  <si>
    <t>(42)</t>
  </si>
  <si>
    <t>b)</t>
  </si>
  <si>
    <t>If manufacturer’s declared cylinder loss factor is not known :</t>
  </si>
  <si>
    <t>Cylinder volume (litres) including any solar storage within same cylinder</t>
  </si>
  <si>
    <t>(43)</t>
  </si>
  <si>
    <t>If community heating and no tank in dwelling, enter 110 litres in box (43)</t>
  </si>
  <si>
    <t>Otherwise if no stored hot water (this includes instantaneous combi boilers) enter ‘0’ in box (43)</t>
  </si>
  <si>
    <t>Hot water storage loss factor from Table 2 (kWh/litre/day)</t>
  </si>
  <si>
    <t>(44)</t>
  </si>
  <si>
    <t>If community heating and no tank in dwelling, use cylinder loss from Table 2 for 50 mm factory insulation in box (44)</t>
  </si>
  <si>
    <t>Volume factor from Table 2a</t>
  </si>
  <si>
    <t>(44a)</t>
  </si>
  <si>
    <t>(44b)</t>
  </si>
  <si>
    <t>(43) × (44) × (44a) × (44b) × 365</t>
  </si>
  <si>
    <t>(45)</t>
  </si>
  <si>
    <t>Enter (42) or (45) in box (46)</t>
  </si>
  <si>
    <t>(46)</t>
  </si>
  <si>
    <t>If cylinder contains dedicated solar storage, box (47) = (46) × [(43) – (H11)] / (43), else (47) = (46)</t>
  </si>
  <si>
    <t>(47)</t>
  </si>
  <si>
    <t>Primary circuit loss from Table 3</t>
  </si>
  <si>
    <t>(48)</t>
  </si>
  <si>
    <t>Combi loss from Table 3a (enter ‘0’ if not a combi boiler)</t>
  </si>
  <si>
    <t>(49)</t>
  </si>
  <si>
    <t>Solar DHW input calculated using Appendix H (enter ‘0’ if no solar collector )</t>
  </si>
  <si>
    <t>(50)</t>
  </si>
  <si>
    <t>Output from water heater, kWh/year</t>
  </si>
  <si>
    <t>(39) + (40) + (47) + (48) + (49) – (50)</t>
  </si>
  <si>
    <t>(51)</t>
  </si>
  <si>
    <t>Heat gains from water heating, kWh/year</t>
  </si>
  <si>
    <t>0.25 × [(39) + (49)] + 0.8 × [(40) + (47) + (48)]</t>
  </si>
  <si>
    <t>(52)</t>
  </si>
  <si>
    <t>Include (47) in calculation of (52) only if cylinder is in the dwelling or hot water is from community heating</t>
  </si>
  <si>
    <t>5. Internal gains</t>
  </si>
  <si>
    <t>Watts</t>
  </si>
  <si>
    <t>Lights, appliances, cooking and metabolic (Table 5)</t>
  </si>
  <si>
    <t>(53)</t>
  </si>
  <si>
    <t>Reduction of internal gains due to low energy lighting (calculated in Appendix L)</t>
  </si>
  <si>
    <t>(53a)</t>
  </si>
  <si>
    <t>Additional gains from Table 5a</t>
  </si>
  <si>
    <t>(53b)</t>
  </si>
  <si>
    <t>Water heating</t>
  </si>
  <si>
    <t>(52) / 8.76</t>
  </si>
  <si>
    <t>(54)</t>
  </si>
  <si>
    <t>Total internal gains</t>
  </si>
  <si>
    <t>(53) + (53b) + (54) – (53a)</t>
  </si>
  <si>
    <t>(55)</t>
  </si>
  <si>
    <t>6. Solar gains</t>
  </si>
  <si>
    <t>Access factor Table 6d</t>
  </si>
  <si>
    <t xml:space="preserve">   Area     m2</t>
  </si>
  <si>
    <t>Flux  Table 6a</t>
  </si>
  <si>
    <t xml:space="preserve">    g       Table 6b</t>
  </si>
  <si>
    <t xml:space="preserve">   FF     Table 6c</t>
  </si>
  <si>
    <t xml:space="preserve"> Gains   (W)</t>
  </si>
  <si>
    <t>North</t>
  </si>
  <si>
    <t>x 0.9 x</t>
  </si>
  <si>
    <t>(56)</t>
  </si>
  <si>
    <t>North-East</t>
  </si>
  <si>
    <t>(57)</t>
  </si>
  <si>
    <t>East</t>
  </si>
  <si>
    <t>(58)</t>
  </si>
  <si>
    <t>South-East</t>
  </si>
  <si>
    <t>(59)</t>
  </si>
  <si>
    <t>South</t>
  </si>
  <si>
    <t>(60)</t>
  </si>
  <si>
    <t>South-West</t>
  </si>
  <si>
    <t>(61)</t>
  </si>
  <si>
    <t>West</t>
  </si>
  <si>
    <t>(62)</t>
  </si>
  <si>
    <t>North-West</t>
  </si>
  <si>
    <t>(63)</t>
  </si>
  <si>
    <t>Roof-lights</t>
  </si>
  <si>
    <t>(64)</t>
  </si>
  <si>
    <t>Total solar gains:</t>
  </si>
  <si>
    <t>[(56) + ..... + (64)]</t>
  </si>
  <si>
    <t>(65)</t>
  </si>
  <si>
    <t>Note: for new dwellings where over-shading is not known, the solar access factor is ‘0.77’</t>
  </si>
  <si>
    <t>Total gains, W</t>
  </si>
  <si>
    <t xml:space="preserve">(55) + (65) </t>
  </si>
  <si>
    <t>(66)</t>
  </si>
  <si>
    <t>Gain/loss ratio (GLR)</t>
  </si>
  <si>
    <t>(66) / (37)</t>
  </si>
  <si>
    <t>(67)</t>
  </si>
  <si>
    <t>Utilisation factor (Table 7, using GLR in box (67)</t>
  </si>
  <si>
    <t>(68)</t>
  </si>
  <si>
    <t>Useful gains, W</t>
  </si>
  <si>
    <t>(66) x (68)</t>
  </si>
  <si>
    <t>(69)</t>
  </si>
  <si>
    <t>7. Mean internal temperature</t>
  </si>
  <si>
    <t>°C</t>
  </si>
  <si>
    <t>Mean internal temperature of the living area (Table 8)</t>
  </si>
  <si>
    <t>(70)</t>
  </si>
  <si>
    <t>Temperature adjustment from Table 4e, where appropriate</t>
  </si>
  <si>
    <t>(71)</t>
  </si>
  <si>
    <t>Adjustment for gains</t>
  </si>
  <si>
    <t>R</t>
  </si>
  <si>
    <t>{[(69) / (37)] – 4.0} × 0.2 × R</t>
  </si>
  <si>
    <t>(72)</t>
  </si>
  <si>
    <t>R is obtained from the ‘responsiveness’ column of Table 4a or Table 4d</t>
  </si>
  <si>
    <t>Adjusted living room temperature</t>
  </si>
  <si>
    <t>(70) + (71) + (72)</t>
  </si>
  <si>
    <t>(73)</t>
  </si>
  <si>
    <t>Temperature difference between zones (Table 9)</t>
  </si>
  <si>
    <t>(74)</t>
  </si>
  <si>
    <t>Living area fraction (0 to 1.0)</t>
  </si>
  <si>
    <t>Living room area (m2)</t>
  </si>
  <si>
    <t>Living room area / (5)</t>
  </si>
  <si>
    <t>(75)</t>
  </si>
  <si>
    <t>Rest-of-house fraction</t>
  </si>
  <si>
    <t>1 - (75)</t>
  </si>
  <si>
    <t>(76)</t>
  </si>
  <si>
    <t>Mean internal temperature</t>
  </si>
  <si>
    <t>(73) – [(74) × (76)]</t>
  </si>
  <si>
    <t>(77)</t>
  </si>
  <si>
    <t>8. Degree days</t>
  </si>
  <si>
    <t>Temperature rise from gains</t>
  </si>
  <si>
    <t>(69) / (37)</t>
  </si>
  <si>
    <t>(78)</t>
  </si>
  <si>
    <t>Base temperature</t>
  </si>
  <si>
    <t>(77) – (78)</t>
  </si>
  <si>
    <t>(79)</t>
  </si>
  <si>
    <r>
      <t xml:space="preserve">Degree–days, </t>
    </r>
    <r>
      <rPr>
        <i/>
        <sz val="10"/>
        <rFont val="DejaVu Sans"/>
        <family val="2"/>
      </rPr>
      <t>use box (79) and Table 10</t>
    </r>
  </si>
  <si>
    <t>(80)</t>
  </si>
  <si>
    <t>9. Space heating requirement</t>
  </si>
  <si>
    <t>Space heating requirement (useful), kWh/year</t>
  </si>
  <si>
    <t>0.024 × (80) × (37)</t>
  </si>
  <si>
    <t>(81)</t>
  </si>
  <si>
    <t>For range cooker boilers where efficiency is obtained from the Boiler Efficiency Database or manufacturer’s declared value, multiply the result in box (81) by (1 – Φcase/Φwater) where Φcase is the heat emission from the case of the range cooker at full load (in kW)  and Φwater is the heat transferred to water at full load (in kW). Φcase and Φwater are obtained from the database record for the range cooker boiler or manufacturer’s declared value.</t>
  </si>
  <si>
    <t>9a. Energy requirements – individual heating systems, including micro–CHP</t>
  </si>
  <si>
    <t>Note: when space and water heating is provided by community heating use the alternative worksheet 9b</t>
  </si>
  <si>
    <t>Space heating</t>
  </si>
  <si>
    <r>
      <t xml:space="preserve">Fraction of heat from secondary/supplementary system </t>
    </r>
    <r>
      <rPr>
        <i/>
        <sz val="10"/>
        <rFont val="DejaVu Sans"/>
        <family val="2"/>
      </rPr>
      <t>(use value from Table 11, Appendix F or Appendix N)</t>
    </r>
  </si>
  <si>
    <t>(82)</t>
  </si>
  <si>
    <t>Efficiency of main heating system, %</t>
  </si>
  <si>
    <t>(83)</t>
  </si>
  <si>
    <t>(SEDBUK or from Table 4a or 4b, adjusted where appropriate by the amount shown in the ‘efficiency adjustment’ column of Table 4c)</t>
  </si>
  <si>
    <r>
      <t xml:space="preserve">Efficiency of secondary/supplementary heating system, % </t>
    </r>
    <r>
      <rPr>
        <i/>
        <sz val="10"/>
        <rFont val="DejaVu Sans"/>
        <family val="2"/>
      </rPr>
      <t>(use value from Table 4a or Appendix E)</t>
    </r>
  </si>
  <si>
    <t>(84)</t>
  </si>
  <si>
    <t>Space heating fuel (main) requirement, kWh/year</t>
  </si>
  <si>
    <t>[1 – (82)] × (81) × 100 / (83)</t>
  </si>
  <si>
    <t>(85)</t>
  </si>
  <si>
    <t>Space heating fuel (secondary), kWh/year</t>
  </si>
  <si>
    <t>(82) × (81) × 100 / (84)</t>
  </si>
  <si>
    <t>(85a)</t>
  </si>
  <si>
    <t>Efficiency of water heater, %</t>
  </si>
  <si>
    <t>(86)</t>
  </si>
  <si>
    <t>Energy required for water heating, kWh/year</t>
  </si>
  <si>
    <t>(51) × 100 / (86)</t>
  </si>
  <si>
    <t>(86a)</t>
  </si>
  <si>
    <t>Electricity for pumps and fans</t>
  </si>
  <si>
    <t>kWh/year</t>
  </si>
  <si>
    <t>each central heating pump, (Table 4f)</t>
  </si>
  <si>
    <t>(87a)</t>
  </si>
  <si>
    <t>each boiler with a fan–assisted flue (Table 4f)</t>
  </si>
  <si>
    <t>(87b)</t>
  </si>
  <si>
    <t>warm air heating system fans (Table 4f)</t>
  </si>
  <si>
    <t>(87c)</t>
  </si>
  <si>
    <t>mechanical ventilation – balanced, extract or positive input from outside (Table 4f)</t>
  </si>
  <si>
    <t>(87d)</t>
  </si>
  <si>
    <t>maintaining keep–hot facility for gas combi boiler (Table 4f)</t>
  </si>
  <si>
    <t>(87e)</t>
  </si>
  <si>
    <t>pump for solar water heating (Table 4f)</t>
  </si>
  <si>
    <t>(87f)</t>
  </si>
  <si>
    <t>Total electricity for the above equipment, kWh/year</t>
  </si>
  <si>
    <t>(87a) + (87b) + (87c) + (87d) + (87e) + (87f)</t>
  </si>
  <si>
    <t>(87)</t>
  </si>
  <si>
    <t>10a. Fuel costs – individual heating systems</t>
  </si>
  <si>
    <t>Fuel required (kWh/year</t>
  </si>
  <si>
    <t>Fuel price (table 12)</t>
  </si>
  <si>
    <t>Fuel cost £/year</t>
  </si>
  <si>
    <t>Space heating – main system</t>
  </si>
  <si>
    <t xml:space="preserve">(85) x  </t>
  </si>
  <si>
    <t>x 0.01 =</t>
  </si>
  <si>
    <t>(88)</t>
  </si>
  <si>
    <t>Space heating – secondary</t>
  </si>
  <si>
    <t xml:space="preserve">(85a) x  </t>
  </si>
  <si>
    <t>(89)_</t>
  </si>
  <si>
    <t>Water heating cost (electric, off–peak tariff)</t>
  </si>
  <si>
    <t>On–peak fraction (Table 13, or Appendix F for electric CPSUs)</t>
  </si>
  <si>
    <t>(90)</t>
  </si>
  <si>
    <t>Off–peak fraction</t>
  </si>
  <si>
    <t>1 – (90) =</t>
  </si>
  <si>
    <t>(90a)</t>
  </si>
  <si>
    <t>On–peak cost</t>
  </si>
  <si>
    <t>(86a) × (90)</t>
  </si>
  <si>
    <t>(91)</t>
  </si>
  <si>
    <t>Off–peak cost</t>
  </si>
  <si>
    <t>(86a) × (90a)</t>
  </si>
  <si>
    <t>(91a)</t>
  </si>
  <si>
    <t>Water heating cost (other fuel)</t>
  </si>
  <si>
    <t>(91b)</t>
  </si>
  <si>
    <t>Pump and fan energy cost</t>
  </si>
  <si>
    <t>(92)</t>
  </si>
  <si>
    <r>
      <t xml:space="preserve">Energy for lighting </t>
    </r>
    <r>
      <rPr>
        <sz val="10"/>
        <rFont val="DejaVu Sans"/>
        <family val="2"/>
      </rPr>
      <t>(calculated in Appendix L)</t>
    </r>
  </si>
  <si>
    <t>(93)</t>
  </si>
  <si>
    <r>
      <t>Additional standing charges</t>
    </r>
    <r>
      <rPr>
        <sz val="10"/>
        <rFont val="DejaVu Sans"/>
        <family val="2"/>
      </rPr>
      <t xml:space="preserve"> (Table 12)</t>
    </r>
  </si>
  <si>
    <t>(94)</t>
  </si>
  <si>
    <r>
      <t>Renewable and energy–saving technologies</t>
    </r>
    <r>
      <rPr>
        <sz val="10"/>
        <rFont val="DejaVu Sans"/>
        <family val="2"/>
      </rPr>
      <t xml:space="preserve"> (Appendices M, N and Q)</t>
    </r>
  </si>
  <si>
    <t>Energy produced or saved, kWh/year</t>
  </si>
  <si>
    <t>(95)</t>
  </si>
  <si>
    <t>Cost of energy produced or saved, £/year</t>
  </si>
  <si>
    <t>(95a)</t>
  </si>
  <si>
    <t>Energy consumed by the technology, kWh/year</t>
  </si>
  <si>
    <t>(96)</t>
  </si>
  <si>
    <t>Cost of energy consumed, £/year</t>
  </si>
  <si>
    <t>(96a)</t>
  </si>
  <si>
    <t>Total energy cost</t>
  </si>
  <si>
    <t>(88) + (89) + (91) + (91a) + (91b) + (92) + (93) + (94) – (95a) + (96a)</t>
  </si>
  <si>
    <t>(97)</t>
  </si>
  <si>
    <t>11a. SAP rating – individual heating systems</t>
  </si>
  <si>
    <t>Energy cost deflator (SAP 2005)</t>
  </si>
  <si>
    <t>(98)</t>
  </si>
  <si>
    <t>Energy cost factor (ECF)</t>
  </si>
  <si>
    <t>{[(97) × (98)] – 30.0} / {(5) + 45.0}</t>
  </si>
  <si>
    <t>(99)</t>
  </si>
  <si>
    <t>SAP rating (Table 14)</t>
  </si>
  <si>
    <t>(100)</t>
  </si>
</sst>
</file>

<file path=xl/styles.xml><?xml version="1.0" encoding="utf-8"?>
<styleSheet xmlns="http://schemas.openxmlformats.org/spreadsheetml/2006/main">
  <numFmts count="2">
    <numFmt numFmtId="164" formatCode="GENERAL"/>
    <numFmt numFmtId="165" formatCode="@"/>
  </numFmts>
  <fonts count="4">
    <font>
      <sz val="10"/>
      <name val="DejaVu Sans"/>
      <family val="2"/>
    </font>
    <font>
      <sz val="10"/>
      <name val="Arial"/>
      <family val="0"/>
    </font>
    <font>
      <b/>
      <sz val="10"/>
      <name val="DejaVu Sans"/>
      <family val="2"/>
    </font>
    <font>
      <i/>
      <sz val="10"/>
      <name val="DejaVu Sans"/>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4">
    <xf numFmtId="164" fontId="0" fillId="0" borderId="0" xfId="0" applyAlignment="1">
      <alignment/>
    </xf>
    <xf numFmtId="164" fontId="0" fillId="0" borderId="0" xfId="0" applyFont="1" applyAlignment="1">
      <alignment/>
    </xf>
    <xf numFmtId="165" fontId="0" fillId="0" borderId="0" xfId="0" applyNumberFormat="1" applyFont="1" applyAlignment="1">
      <alignment/>
    </xf>
    <xf numFmtId="164" fontId="2" fillId="0" borderId="0" xfId="0" applyFont="1" applyAlignment="1">
      <alignment horizontal="left" vertical="center"/>
    </xf>
    <xf numFmtId="164" fontId="0" fillId="0" borderId="0" xfId="0" applyFont="1" applyAlignment="1">
      <alignment horizontal="center"/>
    </xf>
    <xf numFmtId="164" fontId="0" fillId="0" borderId="0" xfId="0" applyFont="1" applyAlignment="1">
      <alignment horizontal="center" vertical="center" wrapText="1"/>
    </xf>
    <xf numFmtId="164" fontId="0" fillId="0" borderId="0" xfId="0" applyFont="1" applyAlignment="1">
      <alignment horizontal="center" vertical="center"/>
    </xf>
    <xf numFmtId="164" fontId="0" fillId="0" borderId="0" xfId="0" applyFont="1" applyAlignment="1">
      <alignment horizontal="left" vertical="center"/>
    </xf>
    <xf numFmtId="164" fontId="0" fillId="0" borderId="0" xfId="0" applyFont="1" applyBorder="1" applyAlignment="1">
      <alignment/>
    </xf>
    <xf numFmtId="164" fontId="0" fillId="2" borderId="1" xfId="0" applyFont="1" applyFill="1" applyBorder="1" applyAlignment="1">
      <alignment horizontal="center" vertical="center"/>
    </xf>
    <xf numFmtId="164" fontId="0" fillId="0" borderId="1" xfId="0" applyFont="1" applyFill="1" applyBorder="1" applyAlignment="1">
      <alignment horizontal="center" vertical="center"/>
    </xf>
    <xf numFmtId="164" fontId="0" fillId="3" borderId="1" xfId="0" applyFont="1" applyFill="1" applyBorder="1" applyAlignment="1">
      <alignment horizontal="center" vertical="center"/>
    </xf>
    <xf numFmtId="164" fontId="3" fillId="0" borderId="0" xfId="0" applyFont="1" applyAlignment="1">
      <alignment/>
    </xf>
    <xf numFmtId="164" fontId="0" fillId="0" borderId="1" xfId="0" applyFont="1" applyBorder="1" applyAlignment="1">
      <alignment horizontal="center" vertical="center"/>
    </xf>
    <xf numFmtId="165" fontId="0" fillId="0" borderId="0" xfId="0" applyNumberFormat="1" applyFont="1" applyAlignment="1">
      <alignment horizontal="center" vertical="center"/>
    </xf>
    <xf numFmtId="164" fontId="3" fillId="0" borderId="0" xfId="0" applyFont="1" applyAlignment="1">
      <alignment horizontal="center" vertical="center"/>
    </xf>
    <xf numFmtId="164" fontId="2" fillId="0" borderId="0" xfId="0" applyFont="1" applyAlignment="1">
      <alignment/>
    </xf>
    <xf numFmtId="164" fontId="0" fillId="0" borderId="0" xfId="0" applyFont="1" applyBorder="1" applyAlignment="1">
      <alignment horizontal="center" vertical="center"/>
    </xf>
    <xf numFmtId="164" fontId="0" fillId="0" borderId="0" xfId="0" applyFont="1" applyAlignment="1">
      <alignment horizontal="right" vertical="center"/>
    </xf>
    <xf numFmtId="164" fontId="3" fillId="0" borderId="0" xfId="0" applyFont="1" applyAlignment="1">
      <alignment horizontal="left" vertical="center"/>
    </xf>
    <xf numFmtId="164" fontId="0" fillId="0" borderId="0" xfId="0" applyFont="1" applyAlignment="1">
      <alignment horizontal="right"/>
    </xf>
    <xf numFmtId="164" fontId="0" fillId="0" borderId="0" xfId="0" applyAlignment="1">
      <alignment horizontal="right"/>
    </xf>
    <xf numFmtId="165" fontId="0" fillId="0" borderId="0" xfId="0" applyNumberFormat="1" applyFont="1" applyAlignment="1">
      <alignment horizontal="right"/>
    </xf>
    <xf numFmtId="164" fontId="0" fillId="0" borderId="0" xfId="0" applyFont="1" applyAlignment="1">
      <alignment vertical="center"/>
    </xf>
    <xf numFmtId="164" fontId="0" fillId="3" borderId="1" xfId="0" applyFill="1" applyBorder="1" applyAlignment="1">
      <alignment horizontal="center" vertical="center"/>
    </xf>
    <xf numFmtId="164" fontId="0" fillId="0" borderId="0" xfId="0" applyFont="1" applyAlignment="1">
      <alignment horizontal="left"/>
    </xf>
    <xf numFmtId="164" fontId="0" fillId="0" borderId="0" xfId="0" applyFont="1" applyAlignment="1">
      <alignment wrapText="1"/>
    </xf>
    <xf numFmtId="164" fontId="0" fillId="0" borderId="0" xfId="0" applyFont="1" applyBorder="1" applyAlignment="1">
      <alignment horizontal="left" vertical="center"/>
    </xf>
    <xf numFmtId="164" fontId="0" fillId="0" borderId="0" xfId="0" applyAlignment="1">
      <alignment horizontal="left"/>
    </xf>
    <xf numFmtId="165" fontId="0" fillId="0" borderId="0" xfId="0" applyNumberFormat="1" applyFont="1" applyAlignment="1">
      <alignment horizontal="right" vertical="center"/>
    </xf>
    <xf numFmtId="164" fontId="3" fillId="0" borderId="0" xfId="0" applyFont="1" applyAlignment="1">
      <alignment horizontal="left" vertical="center" wrapText="1"/>
    </xf>
    <xf numFmtId="164" fontId="2" fillId="0" borderId="0" xfId="0" applyFont="1" applyAlignment="1">
      <alignment horizontal="center" vertical="center"/>
    </xf>
    <xf numFmtId="164" fontId="0" fillId="0" borderId="0" xfId="0" applyAlignment="1">
      <alignment horizontal="center" vertical="center"/>
    </xf>
    <xf numFmtId="165" fontId="0"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388"/>
  <sheetViews>
    <sheetView tabSelected="1" workbookViewId="0" topLeftCell="A1">
      <selection activeCell="X318" sqref="X318"/>
    </sheetView>
  </sheetViews>
  <sheetFormatPr defaultColWidth="4.00390625" defaultRowHeight="12.75"/>
  <cols>
    <col min="1" max="20" width="4.50390625" style="1" customWidth="1"/>
    <col min="21" max="21" width="4.50390625" style="2" customWidth="1"/>
    <col min="22" max="25" width="4.50390625" style="1" customWidth="1"/>
    <col min="26" max="26" width="4.50390625" style="2" customWidth="1"/>
    <col min="27" max="254" width="4.50390625" style="1" customWidth="1"/>
    <col min="255" max="16384" width="4.50390625" style="0" customWidth="1"/>
  </cols>
  <sheetData>
    <row r="1" spans="1:7" ht="12.75">
      <c r="A1" s="3" t="s">
        <v>0</v>
      </c>
      <c r="B1" s="3"/>
      <c r="C1" s="3"/>
      <c r="D1" s="3"/>
      <c r="E1" s="3"/>
      <c r="F1" s="3"/>
      <c r="G1" s="3"/>
    </row>
    <row r="4" spans="14:16" ht="12.75">
      <c r="N4"/>
      <c r="O4"/>
      <c r="P4"/>
    </row>
    <row r="5" spans="1:25" ht="12.75" customHeight="1">
      <c r="A5" s="3" t="s">
        <v>1</v>
      </c>
      <c r="B5" s="3"/>
      <c r="C5" s="3"/>
      <c r="D5" s="3"/>
      <c r="E5" s="3"/>
      <c r="F5" s="3"/>
      <c r="G5" s="3"/>
      <c r="H5" s="4"/>
      <c r="M5"/>
      <c r="P5" s="5" t="s">
        <v>2</v>
      </c>
      <c r="Q5" s="5"/>
      <c r="R5"/>
      <c r="T5" s="5" t="s">
        <v>3</v>
      </c>
      <c r="U5" s="5"/>
      <c r="W5"/>
      <c r="X5" s="5" t="s">
        <v>4</v>
      </c>
      <c r="Y5" s="5"/>
    </row>
    <row r="6" spans="6:25" ht="12.75">
      <c r="F6" s="4"/>
      <c r="G6" s="4"/>
      <c r="H6" s="4"/>
      <c r="L6" s="6"/>
      <c r="P6" s="5"/>
      <c r="Q6" s="5"/>
      <c r="T6" s="5"/>
      <c r="U6" s="5"/>
      <c r="X6" s="5"/>
      <c r="Y6" s="5"/>
    </row>
    <row r="7" spans="16:21" ht="12.75">
      <c r="P7" s="5"/>
      <c r="Q7" s="5"/>
      <c r="T7" s="5"/>
      <c r="U7" s="5"/>
    </row>
    <row r="8" spans="1:26" ht="12.75">
      <c r="A8" s="7" t="s">
        <v>5</v>
      </c>
      <c r="B8" s="7"/>
      <c r="C8" s="7"/>
      <c r="M8"/>
      <c r="N8" s="8"/>
      <c r="O8" s="8"/>
      <c r="P8" s="9"/>
      <c r="Q8" s="9"/>
      <c r="R8" s="1" t="s">
        <v>6</v>
      </c>
      <c r="S8" s="1" t="s">
        <v>7</v>
      </c>
      <c r="T8" s="10"/>
      <c r="U8" s="10"/>
      <c r="V8"/>
      <c r="W8" s="1" t="s">
        <v>8</v>
      </c>
      <c r="X8" s="11">
        <f>P8*T8</f>
        <v>0</v>
      </c>
      <c r="Y8" s="11"/>
      <c r="Z8" s="2" t="s">
        <v>9</v>
      </c>
    </row>
    <row r="9" spans="13:16" ht="12.75">
      <c r="M9"/>
      <c r="P9" s="6"/>
    </row>
    <row r="10" spans="1:26" ht="12.75">
      <c r="A10" s="7" t="s">
        <v>10</v>
      </c>
      <c r="B10" s="7"/>
      <c r="J10" s="12"/>
      <c r="M10"/>
      <c r="N10" s="8"/>
      <c r="O10" s="8"/>
      <c r="P10" s="9"/>
      <c r="Q10" s="9"/>
      <c r="R10" s="1" t="s">
        <v>11</v>
      </c>
      <c r="S10" s="1" t="s">
        <v>7</v>
      </c>
      <c r="T10" s="13"/>
      <c r="U10" s="13"/>
      <c r="V10"/>
      <c r="W10" s="1" t="s">
        <v>8</v>
      </c>
      <c r="X10" s="11">
        <f>P10*T10</f>
        <v>0</v>
      </c>
      <c r="Y10" s="11"/>
      <c r="Z10" s="2" t="s">
        <v>12</v>
      </c>
    </row>
    <row r="11" spans="13:22" ht="12.75">
      <c r="M11"/>
      <c r="Q11"/>
      <c r="V11"/>
    </row>
    <row r="12" spans="1:26" ht="12.75">
      <c r="A12" s="7" t="s">
        <v>13</v>
      </c>
      <c r="B12" s="7"/>
      <c r="C12" s="7"/>
      <c r="M12"/>
      <c r="N12" s="8"/>
      <c r="O12" s="8"/>
      <c r="P12" s="13"/>
      <c r="Q12" s="13"/>
      <c r="R12" s="1" t="s">
        <v>14</v>
      </c>
      <c r="S12" s="1" t="s">
        <v>7</v>
      </c>
      <c r="T12" s="13"/>
      <c r="U12" s="13"/>
      <c r="V12"/>
      <c r="W12" s="1" t="s">
        <v>8</v>
      </c>
      <c r="X12" s="11">
        <f>P12*T12</f>
        <v>0</v>
      </c>
      <c r="Y12" s="11"/>
      <c r="Z12" s="2" t="s">
        <v>15</v>
      </c>
    </row>
    <row r="13" spans="13:22" ht="12.75">
      <c r="M13"/>
      <c r="Q13"/>
      <c r="V13"/>
    </row>
    <row r="14" spans="1:26" ht="12.75">
      <c r="A14" s="7" t="s">
        <v>16</v>
      </c>
      <c r="B14" s="7"/>
      <c r="C14" s="7"/>
      <c r="D14" s="7"/>
      <c r="H14"/>
      <c r="M14"/>
      <c r="N14" s="8"/>
      <c r="O14" s="8"/>
      <c r="P14" s="13"/>
      <c r="Q14" s="13"/>
      <c r="R14" s="1" t="s">
        <v>17</v>
      </c>
      <c r="S14" s="1" t="s">
        <v>7</v>
      </c>
      <c r="T14" s="13"/>
      <c r="U14" s="13"/>
      <c r="V14"/>
      <c r="W14" s="1" t="s">
        <v>8</v>
      </c>
      <c r="X14" s="11">
        <f>P14*T14</f>
        <v>0</v>
      </c>
      <c r="Y14" s="11"/>
      <c r="Z14" s="2" t="s">
        <v>18</v>
      </c>
    </row>
    <row r="15" spans="13:22" ht="12.75">
      <c r="M15"/>
      <c r="Q15"/>
      <c r="V15"/>
    </row>
    <row r="16" spans="1:22" ht="12.75">
      <c r="A16" s="7" t="s">
        <v>19</v>
      </c>
      <c r="B16" s="7"/>
      <c r="C16" s="7"/>
      <c r="H16"/>
      <c r="I16"/>
      <c r="J16" s="6" t="s">
        <v>20</v>
      </c>
      <c r="K16" s="6"/>
      <c r="L16" s="6"/>
      <c r="M16" s="6"/>
      <c r="N16" s="6"/>
      <c r="O16" t="s">
        <v>8</v>
      </c>
      <c r="P16" s="11">
        <f>P8+P10+P12+P14</f>
        <v>0</v>
      </c>
      <c r="Q16" s="11"/>
      <c r="R16" s="2" t="s">
        <v>21</v>
      </c>
      <c r="V16"/>
    </row>
    <row r="17" ht="12.75">
      <c r="V17"/>
    </row>
    <row r="18" spans="1:26" ht="12.75">
      <c r="A18" s="7" t="s">
        <v>22</v>
      </c>
      <c r="B18" s="7"/>
      <c r="C18" s="7"/>
      <c r="D18" s="7"/>
      <c r="R18"/>
      <c r="S18" s="6" t="s">
        <v>23</v>
      </c>
      <c r="T18" s="6"/>
      <c r="U18" s="6"/>
      <c r="V18" s="6"/>
      <c r="W18" s="1" t="s">
        <v>8</v>
      </c>
      <c r="X18" s="11">
        <f>X8+X10+X12+X14</f>
        <v>0</v>
      </c>
      <c r="Y18" s="11"/>
      <c r="Z18" s="2" t="s">
        <v>24</v>
      </c>
    </row>
    <row r="23" spans="1:5" ht="12.75">
      <c r="A23" s="3" t="s">
        <v>25</v>
      </c>
      <c r="B23" s="3"/>
      <c r="C23" s="3"/>
      <c r="D23" s="3"/>
      <c r="E23" s="3"/>
    </row>
    <row r="24" spans="18:22" ht="12.75" customHeight="1">
      <c r="R24"/>
      <c r="T24" s="5" t="s">
        <v>26</v>
      </c>
      <c r="U24" s="5"/>
      <c r="V24"/>
    </row>
    <row r="25" spans="20:22" ht="12.75">
      <c r="T25" s="5"/>
      <c r="U25" s="5"/>
      <c r="V25"/>
    </row>
    <row r="26" spans="1:22" ht="12.75">
      <c r="A26" s="7" t="s">
        <v>27</v>
      </c>
      <c r="B26" s="7"/>
      <c r="C26" s="7"/>
      <c r="D26" s="7"/>
      <c r="M26"/>
      <c r="N26"/>
      <c r="O26"/>
      <c r="P26" s="13"/>
      <c r="Q26" s="13"/>
      <c r="R26" s="1" t="s">
        <v>28</v>
      </c>
      <c r="S26" s="1" t="s">
        <v>8</v>
      </c>
      <c r="T26" s="11">
        <f>P26*40</f>
        <v>0</v>
      </c>
      <c r="U26" s="11"/>
      <c r="V26" s="2" t="s">
        <v>29</v>
      </c>
    </row>
    <row r="27" spans="13:22" ht="12.75">
      <c r="M27"/>
      <c r="N27"/>
      <c r="O27"/>
      <c r="Q27"/>
      <c r="U27"/>
      <c r="V27" s="2"/>
    </row>
    <row r="28" spans="1:22" ht="12.75">
      <c r="A28" s="7" t="s">
        <v>30</v>
      </c>
      <c r="B28" s="7"/>
      <c r="C28" s="7"/>
      <c r="D28" s="7"/>
      <c r="M28"/>
      <c r="N28"/>
      <c r="O28"/>
      <c r="P28" s="13"/>
      <c r="Q28" s="13"/>
      <c r="R28" s="1" t="s">
        <v>31</v>
      </c>
      <c r="S28" s="1" t="s">
        <v>8</v>
      </c>
      <c r="T28" s="11">
        <f>P28*20</f>
        <v>0</v>
      </c>
      <c r="U28" s="11"/>
      <c r="V28" s="2" t="s">
        <v>32</v>
      </c>
    </row>
    <row r="29" spans="13:22" ht="12.75">
      <c r="M29"/>
      <c r="N29"/>
      <c r="O29"/>
      <c r="P29"/>
      <c r="Q29"/>
      <c r="U29"/>
      <c r="V29" s="2"/>
    </row>
    <row r="30" spans="1:22" ht="12.75">
      <c r="A30" s="7" t="s">
        <v>33</v>
      </c>
      <c r="B30" s="7"/>
      <c r="C30" s="7"/>
      <c r="D30" s="7"/>
      <c r="E30" s="7"/>
      <c r="F30" s="7"/>
      <c r="G30" s="7"/>
      <c r="H30" s="7"/>
      <c r="I30" s="7"/>
      <c r="M30"/>
      <c r="N30"/>
      <c r="O30"/>
      <c r="P30" s="13"/>
      <c r="Q30" s="13"/>
      <c r="R30" s="1" t="s">
        <v>34</v>
      </c>
      <c r="S30" s="1" t="s">
        <v>8</v>
      </c>
      <c r="T30" s="11">
        <f>P30*10</f>
        <v>0</v>
      </c>
      <c r="U30" s="11"/>
      <c r="V30" s="2" t="s">
        <v>35</v>
      </c>
    </row>
    <row r="31" spans="13:25" ht="12.75" customHeight="1">
      <c r="M31"/>
      <c r="N31"/>
      <c r="O31"/>
      <c r="Q31"/>
      <c r="U31"/>
      <c r="V31" s="2"/>
      <c r="W31" s="5"/>
      <c r="X31" s="5" t="s">
        <v>36</v>
      </c>
      <c r="Y31" s="5"/>
    </row>
    <row r="32" spans="1:25" ht="12.75">
      <c r="A32" s="7" t="s">
        <v>37</v>
      </c>
      <c r="B32" s="7"/>
      <c r="C32" s="7"/>
      <c r="D32" s="7"/>
      <c r="E32" s="7"/>
      <c r="F32" s="7"/>
      <c r="M32"/>
      <c r="N32"/>
      <c r="O32"/>
      <c r="P32" s="13"/>
      <c r="Q32" s="13"/>
      <c r="R32" s="1" t="s">
        <v>28</v>
      </c>
      <c r="S32" s="1" t="s">
        <v>8</v>
      </c>
      <c r="T32" s="11">
        <f>P32*40</f>
        <v>0</v>
      </c>
      <c r="U32" s="11"/>
      <c r="V32" s="2" t="s">
        <v>38</v>
      </c>
      <c r="W32" s="5"/>
      <c r="X32" s="5"/>
      <c r="Y32" s="5"/>
    </row>
    <row r="33" spans="18:25" ht="12.75">
      <c r="R33"/>
      <c r="U33"/>
      <c r="V33" s="2"/>
      <c r="X33" s="5"/>
      <c r="Y33" s="5"/>
    </row>
    <row r="34" spans="1:26" ht="12.75">
      <c r="A34" s="7" t="s">
        <v>39</v>
      </c>
      <c r="B34" s="7"/>
      <c r="C34" s="7"/>
      <c r="D34" s="7"/>
      <c r="E34" s="7"/>
      <c r="F34" s="7"/>
      <c r="G34" s="7"/>
      <c r="H34" s="7"/>
      <c r="M34"/>
      <c r="N34"/>
      <c r="O34" s="14" t="s">
        <v>40</v>
      </c>
      <c r="P34" s="14"/>
      <c r="Q34" s="14"/>
      <c r="R34" s="14"/>
      <c r="S34" s="1" t="s">
        <v>8</v>
      </c>
      <c r="T34" s="11">
        <f>T26+T28+T30+T32</f>
        <v>0</v>
      </c>
      <c r="U34" s="11"/>
      <c r="V34" s="2" t="s">
        <v>41</v>
      </c>
      <c r="W34" s="1" t="s">
        <v>8</v>
      </c>
      <c r="X34" s="11" t="e">
        <f>IF(X18&gt;0,T34/X18,NA())</f>
        <v>#N/A</v>
      </c>
      <c r="Y34" s="11"/>
      <c r="Z34" s="2" t="s">
        <v>42</v>
      </c>
    </row>
    <row r="37" spans="1:14" ht="12.75">
      <c r="A37" s="15" t="s">
        <v>43</v>
      </c>
      <c r="B37" s="15"/>
      <c r="C37" s="15"/>
      <c r="D37" s="15"/>
      <c r="E37" s="15"/>
      <c r="F37" s="15"/>
      <c r="G37" s="15"/>
      <c r="H37" s="15"/>
      <c r="I37" s="15"/>
      <c r="J37" s="15"/>
      <c r="K37" s="15"/>
      <c r="L37" s="15"/>
      <c r="M37" s="16"/>
      <c r="N37" s="16"/>
    </row>
    <row r="39" spans="1:22" ht="12.75">
      <c r="A39"/>
      <c r="B39" s="7" t="s">
        <v>44</v>
      </c>
      <c r="C39" s="7"/>
      <c r="D39" s="7"/>
      <c r="E39" s="7"/>
      <c r="F39" s="7"/>
      <c r="G39" s="7"/>
      <c r="H39" s="7"/>
      <c r="M39" s="17"/>
      <c r="P39" s="2"/>
      <c r="R39"/>
      <c r="T39" s="13"/>
      <c r="U39" s="13"/>
      <c r="V39" s="2" t="s">
        <v>45</v>
      </c>
    </row>
    <row r="41" spans="1:26" ht="12.75">
      <c r="A41"/>
      <c r="B41" s="7" t="s">
        <v>46</v>
      </c>
      <c r="C41" s="7"/>
      <c r="D41" s="7"/>
      <c r="E41" s="7"/>
      <c r="S41"/>
      <c r="T41" s="18" t="s">
        <v>47</v>
      </c>
      <c r="U41" s="18"/>
      <c r="V41" s="18"/>
      <c r="W41" s="1" t="s">
        <v>8</v>
      </c>
      <c r="X41" s="11" t="e">
        <f>IF(ISNUMBER(T39),(T39-1)*0.1,NA())</f>
        <v>#N/A</v>
      </c>
      <c r="Y41" s="11"/>
      <c r="Z41" s="2" t="s">
        <v>48</v>
      </c>
    </row>
    <row r="42" ht="12.75">
      <c r="W42"/>
    </row>
    <row r="43" spans="1:26" ht="12.75">
      <c r="A43"/>
      <c r="B43" s="7" t="s">
        <v>49</v>
      </c>
      <c r="C43" s="7"/>
      <c r="D43" s="7"/>
      <c r="E43" s="7"/>
      <c r="F43" s="7"/>
      <c r="G43" s="7"/>
      <c r="H43" s="7"/>
      <c r="I43" s="7"/>
      <c r="J43" s="7"/>
      <c r="K43" s="7"/>
      <c r="L43" s="7"/>
      <c r="M43" s="7"/>
      <c r="N43" s="7"/>
      <c r="O43" s="7"/>
      <c r="P43" s="7"/>
      <c r="Q43" s="7"/>
      <c r="R43" s="7"/>
      <c r="W43"/>
      <c r="X43" s="13"/>
      <c r="Y43" s="13"/>
      <c r="Z43" s="2" t="s">
        <v>50</v>
      </c>
    </row>
    <row r="44" ht="12.75">
      <c r="W44"/>
    </row>
    <row r="45" spans="1:26" ht="12.75">
      <c r="A45"/>
      <c r="B45" s="7" t="s">
        <v>51</v>
      </c>
      <c r="C45" s="7"/>
      <c r="D45" s="7"/>
      <c r="E45" s="7"/>
      <c r="F45" s="7"/>
      <c r="G45" s="7"/>
      <c r="H45" s="7"/>
      <c r="I45" s="7"/>
      <c r="J45" s="7"/>
      <c r="K45" s="7"/>
      <c r="L45" s="7"/>
      <c r="M45" s="7"/>
      <c r="N45" s="7"/>
      <c r="O45" s="7"/>
      <c r="W45"/>
      <c r="X45" s="13"/>
      <c r="Y45" s="13"/>
      <c r="Z45" s="2" t="s">
        <v>52</v>
      </c>
    </row>
    <row r="46" ht="12.75">
      <c r="W46"/>
    </row>
    <row r="47" spans="1:26" ht="12.75">
      <c r="A47"/>
      <c r="B47" s="7" t="s">
        <v>53</v>
      </c>
      <c r="C47" s="7"/>
      <c r="D47" s="7"/>
      <c r="E47" s="7"/>
      <c r="F47" s="7"/>
      <c r="G47" s="7"/>
      <c r="H47" s="7"/>
      <c r="I47" s="7"/>
      <c r="W47"/>
      <c r="X47" s="13"/>
      <c r="Y47" s="13"/>
      <c r="Z47" s="2" t="s">
        <v>54</v>
      </c>
    </row>
    <row r="49" spans="1:22" ht="12.75">
      <c r="A49"/>
      <c r="B49" s="7" t="s">
        <v>55</v>
      </c>
      <c r="C49" s="7"/>
      <c r="D49" s="7"/>
      <c r="E49" s="7"/>
      <c r="F49" s="7"/>
      <c r="G49" s="7"/>
      <c r="H49" s="7"/>
      <c r="I49" s="7"/>
      <c r="J49" s="7"/>
      <c r="K49" s="7"/>
      <c r="R49"/>
      <c r="T49" s="13"/>
      <c r="U49" s="13"/>
      <c r="V49" s="2" t="s">
        <v>56</v>
      </c>
    </row>
    <row r="51" spans="1:17" ht="12.75">
      <c r="A51"/>
      <c r="B51" s="19" t="s">
        <v>57</v>
      </c>
      <c r="C51" s="19"/>
      <c r="D51" s="19"/>
      <c r="E51" s="19"/>
      <c r="F51" s="19"/>
      <c r="G51" s="19"/>
      <c r="H51" s="19"/>
      <c r="I51" s="19"/>
      <c r="J51" s="19"/>
      <c r="K51" s="19"/>
      <c r="L51" s="19"/>
      <c r="M51" s="19"/>
      <c r="N51" s="19"/>
      <c r="O51" s="19"/>
      <c r="P51" s="19"/>
      <c r="Q51" s="19"/>
    </row>
    <row r="53" spans="1:26" ht="12.75">
      <c r="A53"/>
      <c r="B53" s="7" t="s">
        <v>58</v>
      </c>
      <c r="C53" s="7"/>
      <c r="D53" s="7"/>
      <c r="E53" s="7"/>
      <c r="O53" s="20"/>
      <c r="P53" s="20"/>
      <c r="Q53" s="21"/>
      <c r="R53" s="18" t="s">
        <v>59</v>
      </c>
      <c r="S53" s="18"/>
      <c r="T53" s="18"/>
      <c r="U53" s="18"/>
      <c r="V53" s="18"/>
      <c r="W53" s="1" t="s">
        <v>8</v>
      </c>
      <c r="X53" s="11" t="e">
        <f>IF(ISNUMBER(T49),0.25-(0.2*T49/100),NA())</f>
        <v>#N/A</v>
      </c>
      <c r="Y53" s="11"/>
      <c r="Z53" s="2" t="s">
        <v>60</v>
      </c>
    </row>
    <row r="54" spans="15:22" ht="12.75">
      <c r="O54" s="20"/>
      <c r="P54" s="20"/>
      <c r="Q54" s="20"/>
      <c r="R54" s="20"/>
      <c r="S54" s="20"/>
      <c r="T54" s="20"/>
      <c r="U54" s="22"/>
      <c r="V54" s="21"/>
    </row>
    <row r="55" spans="1:26" ht="12.75">
      <c r="A55"/>
      <c r="B55" s="1" t="s">
        <v>61</v>
      </c>
      <c r="N55"/>
      <c r="O55" s="18" t="s">
        <v>62</v>
      </c>
      <c r="P55" s="18"/>
      <c r="Q55" s="18"/>
      <c r="R55" s="18"/>
      <c r="S55" s="18"/>
      <c r="T55" s="18"/>
      <c r="U55" s="18"/>
      <c r="V55" s="18"/>
      <c r="W55" s="1" t="s">
        <v>8</v>
      </c>
      <c r="X55" s="11" t="e">
        <f>X34+X41+X43+X45+X47+X53</f>
        <v>#N/A</v>
      </c>
      <c r="Y55" s="11"/>
      <c r="Z55" s="2" t="s">
        <v>63</v>
      </c>
    </row>
    <row r="56" ht="12.75">
      <c r="V56"/>
    </row>
    <row r="57" spans="1:26" ht="12.75">
      <c r="A57" s="7" t="s">
        <v>64</v>
      </c>
      <c r="B57" s="7"/>
      <c r="C57" s="7"/>
      <c r="D57" s="7"/>
      <c r="E57" s="7"/>
      <c r="F57" s="7"/>
      <c r="G57" s="7"/>
      <c r="H57" s="7"/>
      <c r="I57" s="7"/>
      <c r="J57" s="7"/>
      <c r="K57" s="7"/>
      <c r="L57" s="7"/>
      <c r="M57" s="7"/>
      <c r="N57" s="7"/>
      <c r="O57" s="7"/>
      <c r="P57" s="7"/>
      <c r="Q57" s="7"/>
      <c r="R57" s="7"/>
      <c r="V57"/>
      <c r="X57" s="10"/>
      <c r="Y57" s="10"/>
      <c r="Z57" s="2" t="s">
        <v>65</v>
      </c>
    </row>
    <row r="58" ht="12.75">
      <c r="V58"/>
    </row>
    <row r="59" spans="1:22" ht="12.75">
      <c r="A59"/>
      <c r="B59" s="19" t="s">
        <v>66</v>
      </c>
      <c r="C59" s="19"/>
      <c r="D59" s="19"/>
      <c r="E59" s="19"/>
      <c r="F59" s="19"/>
      <c r="G59" s="19"/>
      <c r="H59" s="19"/>
      <c r="I59" s="19"/>
      <c r="J59" s="19"/>
      <c r="K59" s="19"/>
      <c r="L59" s="19"/>
      <c r="M59" s="19"/>
      <c r="N59" s="19"/>
      <c r="O59" s="19"/>
      <c r="P59" s="19"/>
      <c r="Q59" s="19"/>
      <c r="R59" s="19"/>
      <c r="S59" s="19"/>
      <c r="T59" s="19"/>
      <c r="U59" s="19"/>
      <c r="V59" s="19"/>
    </row>
    <row r="60" ht="12.75">
      <c r="V60"/>
    </row>
    <row r="61" spans="1:26" ht="12.75">
      <c r="A61" s="7" t="s">
        <v>67</v>
      </c>
      <c r="B61" s="7"/>
      <c r="C61" s="7"/>
      <c r="D61" s="7"/>
      <c r="E61" s="7"/>
      <c r="F61" s="7"/>
      <c r="G61" s="7"/>
      <c r="V61"/>
      <c r="X61" s="13"/>
      <c r="Y61" s="13"/>
      <c r="Z61" s="2" t="s">
        <v>68</v>
      </c>
    </row>
    <row r="62" ht="12.75">
      <c r="V62"/>
    </row>
    <row r="63" spans="1:22" ht="12.75">
      <c r="A63"/>
      <c r="B63" s="19" t="s">
        <v>69</v>
      </c>
      <c r="C63" s="19"/>
      <c r="D63" s="19"/>
      <c r="E63" s="19"/>
      <c r="F63" s="19"/>
      <c r="G63" s="19"/>
      <c r="H63" s="19"/>
      <c r="I63" s="19"/>
      <c r="J63" s="19"/>
      <c r="K63" s="19"/>
      <c r="L63" s="19"/>
      <c r="M63" s="19"/>
      <c r="N63" s="19"/>
      <c r="V63"/>
    </row>
    <row r="64" ht="12.75">
      <c r="V64"/>
    </row>
    <row r="65" spans="1:26" ht="12.75">
      <c r="A65" s="7" t="s">
        <v>70</v>
      </c>
      <c r="B65" s="7"/>
      <c r="C65" s="7"/>
      <c r="R65"/>
      <c r="S65" s="18" t="s">
        <v>71</v>
      </c>
      <c r="T65" s="18"/>
      <c r="U65" s="18"/>
      <c r="V65" s="18"/>
      <c r="W65" s="1" t="s">
        <v>8</v>
      </c>
      <c r="X65" s="11" t="e">
        <f>IF(ISNUMBER(X61),1-(0.075*X61),NA())</f>
        <v>#N/A</v>
      </c>
      <c r="Y65" s="11"/>
      <c r="Z65" s="2" t="s">
        <v>72</v>
      </c>
    </row>
    <row r="66" spans="19:22" ht="12.75">
      <c r="S66" s="20"/>
      <c r="T66" s="20"/>
      <c r="U66" s="22"/>
      <c r="V66" s="21"/>
    </row>
    <row r="67" spans="1:26" ht="12.75">
      <c r="A67" s="7" t="s">
        <v>73</v>
      </c>
      <c r="B67" s="7"/>
      <c r="C67" s="7"/>
      <c r="D67" s="7"/>
      <c r="E67" s="7"/>
      <c r="S67" s="21"/>
      <c r="T67" s="18" t="s">
        <v>74</v>
      </c>
      <c r="U67" s="18"/>
      <c r="V67" s="18"/>
      <c r="W67" s="1" t="s">
        <v>8</v>
      </c>
      <c r="X67" s="11" t="e">
        <f>X57*X65</f>
        <v>#N/A</v>
      </c>
      <c r="Y67" s="11"/>
      <c r="Z67" s="2" t="s">
        <v>75</v>
      </c>
    </row>
    <row r="68" spans="19:22" ht="12.75">
      <c r="S68" s="20"/>
      <c r="T68" s="20"/>
      <c r="U68" s="22"/>
      <c r="V68" s="21"/>
    </row>
    <row r="69" spans="1:22" ht="12.75">
      <c r="A69" s="7" t="s">
        <v>76</v>
      </c>
      <c r="B69" s="7"/>
      <c r="C69" s="7"/>
      <c r="D69" s="7"/>
      <c r="E69" s="7"/>
      <c r="F69" s="7"/>
      <c r="G69" s="7"/>
      <c r="H69" s="7"/>
      <c r="I69" s="7"/>
      <c r="J69" s="7"/>
      <c r="K69" s="7"/>
      <c r="S69" s="20"/>
      <c r="T69" s="20"/>
      <c r="U69" s="22"/>
      <c r="V69" s="21"/>
    </row>
    <row r="70" spans="19:22" ht="12.75">
      <c r="S70" s="20"/>
      <c r="T70" s="20"/>
      <c r="U70" s="22"/>
      <c r="V70" s="21"/>
    </row>
    <row r="71" spans="2:26" ht="12.75">
      <c r="B71" s="7" t="s">
        <v>77</v>
      </c>
      <c r="C71" s="7"/>
      <c r="D71" s="7"/>
      <c r="E71" s="7"/>
      <c r="F71" s="7"/>
      <c r="G71" s="7"/>
      <c r="H71" s="7"/>
      <c r="I71" s="7"/>
      <c r="J71" s="7"/>
      <c r="K71" s="7"/>
      <c r="L71" s="7"/>
      <c r="M71" s="7"/>
      <c r="N71" s="7"/>
      <c r="R71"/>
      <c r="S71" s="21"/>
      <c r="T71" s="18" t="s">
        <v>78</v>
      </c>
      <c r="U71" s="18"/>
      <c r="V71" s="18"/>
      <c r="W71" s="1" t="s">
        <v>8</v>
      </c>
      <c r="X71" s="11" t="e">
        <f>X67+0.17</f>
        <v>#N/A</v>
      </c>
      <c r="Y71" s="11"/>
      <c r="Z71" s="2" t="s">
        <v>79</v>
      </c>
    </row>
    <row r="72" spans="19:22" ht="12.75">
      <c r="S72" s="20"/>
      <c r="T72" s="20"/>
      <c r="U72" s="22"/>
      <c r="V72" s="21"/>
    </row>
    <row r="73" spans="2:26" ht="12.75">
      <c r="B73" s="7" t="s">
        <v>80</v>
      </c>
      <c r="C73" s="7"/>
      <c r="D73" s="7"/>
      <c r="E73" s="7"/>
      <c r="F73" s="7"/>
      <c r="G73" s="7"/>
      <c r="H73" s="7"/>
      <c r="I73" s="7"/>
      <c r="J73" s="7"/>
      <c r="K73" s="7"/>
      <c r="L73" s="7"/>
      <c r="M73" s="7"/>
      <c r="N73" s="7"/>
      <c r="O73" s="7"/>
      <c r="S73" s="21"/>
      <c r="T73" s="18" t="s">
        <v>81</v>
      </c>
      <c r="U73" s="18"/>
      <c r="V73" s="18"/>
      <c r="W73" s="1" t="s">
        <v>8</v>
      </c>
      <c r="X73" s="11" t="e">
        <f>X67+0.5</f>
        <v>#N/A</v>
      </c>
      <c r="Y73" s="11"/>
      <c r="Z73" s="2" t="s">
        <v>82</v>
      </c>
    </row>
    <row r="74" ht="12.75">
      <c r="W74"/>
    </row>
    <row r="75" spans="2:23" ht="12.75">
      <c r="B75" s="7" t="s">
        <v>83</v>
      </c>
      <c r="C75" s="7"/>
      <c r="D75" s="7"/>
      <c r="E75" s="7"/>
      <c r="F75" s="7"/>
      <c r="G75" s="7"/>
      <c r="H75" s="7"/>
      <c r="I75" s="7"/>
      <c r="J75" s="7"/>
      <c r="K75" s="7"/>
      <c r="L75" s="7"/>
      <c r="M75" s="7"/>
      <c r="N75" s="7"/>
      <c r="O75" s="7"/>
      <c r="P75" s="7"/>
      <c r="W75"/>
    </row>
    <row r="76" ht="12.75">
      <c r="W76"/>
    </row>
    <row r="77" spans="3:26" ht="12.75">
      <c r="C77" s="7" t="s">
        <v>84</v>
      </c>
      <c r="D77" s="7"/>
      <c r="E77" s="7"/>
      <c r="F77" s="7"/>
      <c r="G77" s="7"/>
      <c r="H77" s="7"/>
      <c r="I77" s="7"/>
      <c r="J77" s="7"/>
      <c r="K77" s="7"/>
      <c r="L77" s="7"/>
      <c r="M77" s="7"/>
      <c r="N77" s="7"/>
      <c r="W77"/>
      <c r="X77" s="11" t="e">
        <f>IF(X67&lt;0.25,0.5,0.25+X67)</f>
        <v>#N/A</v>
      </c>
      <c r="Y77" s="11"/>
      <c r="Z77" s="2" t="s">
        <v>85</v>
      </c>
    </row>
    <row r="78" ht="12.75">
      <c r="W78"/>
    </row>
    <row r="79" spans="2:15" ht="12.75">
      <c r="B79" s="7" t="s">
        <v>86</v>
      </c>
      <c r="C79" s="7"/>
      <c r="D79" s="7"/>
      <c r="E79" s="7"/>
      <c r="F79" s="7"/>
      <c r="G79" s="7"/>
      <c r="H79" s="7"/>
      <c r="I79" s="7"/>
      <c r="J79" s="7"/>
      <c r="K79" s="7"/>
      <c r="L79" s="7"/>
      <c r="M79" s="7"/>
      <c r="N79" s="7"/>
      <c r="O79" s="7"/>
    </row>
    <row r="81" spans="3:26" ht="12.75">
      <c r="C81" s="7" t="s">
        <v>87</v>
      </c>
      <c r="D81" s="7"/>
      <c r="E81" s="7"/>
      <c r="F81" s="7"/>
      <c r="G81" s="7"/>
      <c r="H81" s="7"/>
      <c r="I81" s="7"/>
      <c r="J81" s="7"/>
      <c r="K81" s="7"/>
      <c r="L81" s="7"/>
      <c r="M81" s="7"/>
      <c r="N81" s="7"/>
      <c r="W81"/>
      <c r="X81" s="11" t="e">
        <f>IF(X67&gt;1,X67,0.5+(X67*2*0.5))</f>
        <v>#N/A</v>
      </c>
      <c r="Y81" s="11"/>
      <c r="Z81" s="2" t="s">
        <v>88</v>
      </c>
    </row>
    <row r="82" ht="12.75">
      <c r="W82"/>
    </row>
    <row r="83" spans="1:26" ht="12.75">
      <c r="A83" s="7" t="s">
        <v>89</v>
      </c>
      <c r="B83" s="7"/>
      <c r="C83" s="7"/>
      <c r="D83" s="7"/>
      <c r="E83" s="7"/>
      <c r="F83" s="7"/>
      <c r="G83" s="7"/>
      <c r="H83" s="7"/>
      <c r="I83" s="7"/>
      <c r="J83" s="7"/>
      <c r="K83" s="7"/>
      <c r="L83" s="7"/>
      <c r="M83" s="7"/>
      <c r="N83"/>
      <c r="W83"/>
      <c r="X83" s="13"/>
      <c r="Y83" s="13"/>
      <c r="Z83" s="2" t="s">
        <v>90</v>
      </c>
    </row>
    <row r="88" spans="1:9" ht="12.75">
      <c r="A88" s="3" t="s">
        <v>91</v>
      </c>
      <c r="B88" s="3"/>
      <c r="C88" s="3"/>
      <c r="D88" s="3"/>
      <c r="E88" s="3"/>
      <c r="F88" s="3"/>
      <c r="G88" s="3"/>
      <c r="H88" s="3"/>
      <c r="I88" s="3"/>
    </row>
    <row r="91" spans="1:25" ht="12.75" customHeight="1">
      <c r="A91" s="3" t="s">
        <v>92</v>
      </c>
      <c r="B91" s="3"/>
      <c r="M91"/>
      <c r="P91" s="5" t="s">
        <v>93</v>
      </c>
      <c r="Q91" s="5"/>
      <c r="R91"/>
      <c r="T91" s="5" t="s">
        <v>94</v>
      </c>
      <c r="U91" s="5"/>
      <c r="V91"/>
      <c r="W91" s="6"/>
      <c r="X91" s="5" t="s">
        <v>95</v>
      </c>
      <c r="Y91" s="5"/>
    </row>
    <row r="92" spans="16:25" ht="12.75">
      <c r="P92" s="5"/>
      <c r="Q92" s="5"/>
      <c r="T92" s="5"/>
      <c r="U92" s="5"/>
      <c r="X92" s="5"/>
      <c r="Y92" s="5"/>
    </row>
    <row r="93" spans="1:26" ht="12.75">
      <c r="A93" s="7" t="s">
        <v>96</v>
      </c>
      <c r="B93" s="7"/>
      <c r="M93"/>
      <c r="N93"/>
      <c r="O93"/>
      <c r="P93" s="13"/>
      <c r="Q93" s="13"/>
      <c r="R93" s="4" t="s">
        <v>7</v>
      </c>
      <c r="S93"/>
      <c r="T93" s="13"/>
      <c r="U93" s="13"/>
      <c r="V93"/>
      <c r="W93" s="1" t="s">
        <v>8</v>
      </c>
      <c r="X93" s="11">
        <f>P93*T93</f>
        <v>0</v>
      </c>
      <c r="Y93" s="11"/>
      <c r="Z93" s="2" t="s">
        <v>97</v>
      </c>
    </row>
    <row r="94" spans="13:22" ht="12.75">
      <c r="M94"/>
      <c r="N94"/>
      <c r="O94"/>
      <c r="Q94" s="2"/>
      <c r="R94" s="4"/>
      <c r="V94"/>
    </row>
    <row r="95" spans="1:26" ht="12.75">
      <c r="A95" s="7" t="s">
        <v>98</v>
      </c>
      <c r="B95" s="7"/>
      <c r="C95" s="7"/>
      <c r="D95" s="7"/>
      <c r="E95" s="23" t="s">
        <v>99</v>
      </c>
      <c r="F95" s="23"/>
      <c r="G95" s="23"/>
      <c r="H95" s="23"/>
      <c r="I95" s="23"/>
      <c r="J95" s="23"/>
      <c r="K95" s="23"/>
      <c r="L95" s="23"/>
      <c r="M95"/>
      <c r="N95"/>
      <c r="O95"/>
      <c r="P95" s="13"/>
      <c r="Q95" s="13"/>
      <c r="R95" s="4" t="s">
        <v>7</v>
      </c>
      <c r="S95"/>
      <c r="T95" s="13"/>
      <c r="U95" s="13"/>
      <c r="V95"/>
      <c r="W95" s="1" t="s">
        <v>8</v>
      </c>
      <c r="X95" s="11">
        <f>IF(P95&gt;0,P95*1/((1/T95)+0.04),0)</f>
        <v>0</v>
      </c>
      <c r="Y95" s="11"/>
      <c r="Z95" s="2" t="s">
        <v>100</v>
      </c>
    </row>
    <row r="96" spans="13:22" ht="12.75">
      <c r="M96"/>
      <c r="N96"/>
      <c r="O96"/>
      <c r="Q96" s="2"/>
      <c r="R96" s="4"/>
      <c r="V96"/>
    </row>
    <row r="97" spans="1:26" ht="12.75">
      <c r="A97" s="7" t="s">
        <v>101</v>
      </c>
      <c r="B97" s="7"/>
      <c r="C97" s="7"/>
      <c r="D97" s="7"/>
      <c r="E97" s="23" t="s">
        <v>99</v>
      </c>
      <c r="F97" s="23"/>
      <c r="G97" s="23"/>
      <c r="H97" s="23"/>
      <c r="I97" s="23"/>
      <c r="J97" s="23"/>
      <c r="K97" s="23"/>
      <c r="L97" s="23"/>
      <c r="M97"/>
      <c r="N97"/>
      <c r="O97"/>
      <c r="P97" s="13"/>
      <c r="Q97" s="13"/>
      <c r="R97" s="4" t="s">
        <v>7</v>
      </c>
      <c r="S97"/>
      <c r="T97" s="13"/>
      <c r="U97" s="13"/>
      <c r="V97"/>
      <c r="W97" s="1" t="s">
        <v>8</v>
      </c>
      <c r="X97" s="11">
        <f>IF(P97&gt;0,P97*1/((1/T97)+0.04),0)</f>
        <v>0</v>
      </c>
      <c r="Y97" s="11"/>
      <c r="Z97" s="2" t="s">
        <v>102</v>
      </c>
    </row>
    <row r="98" spans="13:22" ht="12.75">
      <c r="M98"/>
      <c r="N98"/>
      <c r="O98"/>
      <c r="Q98" s="2"/>
      <c r="R98" s="4"/>
      <c r="V98"/>
    </row>
    <row r="99" spans="1:26" ht="12.75">
      <c r="A99" s="7" t="s">
        <v>103</v>
      </c>
      <c r="B99" s="7"/>
      <c r="C99" s="7"/>
      <c r="E99" s="7" t="s">
        <v>99</v>
      </c>
      <c r="F99" s="7"/>
      <c r="G99" s="7"/>
      <c r="H99" s="7"/>
      <c r="I99" s="7"/>
      <c r="J99" s="7"/>
      <c r="K99" s="7"/>
      <c r="L99" s="7"/>
      <c r="M99"/>
      <c r="N99"/>
      <c r="O99"/>
      <c r="P99" s="13"/>
      <c r="Q99" s="13"/>
      <c r="R99" s="4" t="s">
        <v>7</v>
      </c>
      <c r="S99"/>
      <c r="T99" s="13"/>
      <c r="U99" s="13"/>
      <c r="V99"/>
      <c r="W99" s="1" t="s">
        <v>8</v>
      </c>
      <c r="X99" s="11">
        <f>IF(P99&gt;0,P99*1/((1/T99)+0.04),0)</f>
        <v>0</v>
      </c>
      <c r="Y99" s="11"/>
      <c r="Z99" s="2" t="s">
        <v>104</v>
      </c>
    </row>
    <row r="100" spans="13:22" ht="12.75">
      <c r="M100"/>
      <c r="N100"/>
      <c r="O100"/>
      <c r="Q100" s="2"/>
      <c r="R100" s="4"/>
      <c r="V100"/>
    </row>
    <row r="101" spans="1:26" ht="12.75">
      <c r="A101" s="7" t="s">
        <v>5</v>
      </c>
      <c r="B101" s="7"/>
      <c r="C101" s="7"/>
      <c r="E101"/>
      <c r="M101"/>
      <c r="N101"/>
      <c r="O101"/>
      <c r="P101" s="13"/>
      <c r="Q101" s="13"/>
      <c r="R101" s="4" t="s">
        <v>7</v>
      </c>
      <c r="S101"/>
      <c r="T101" s="13"/>
      <c r="U101" s="13"/>
      <c r="V101"/>
      <c r="W101" s="1" t="s">
        <v>8</v>
      </c>
      <c r="X101" s="11">
        <f>P101*T101</f>
        <v>0</v>
      </c>
      <c r="Y101" s="11"/>
      <c r="Z101" s="2" t="s">
        <v>105</v>
      </c>
    </row>
    <row r="102" spans="13:22" ht="12.75">
      <c r="M102"/>
      <c r="N102"/>
      <c r="O102"/>
      <c r="Q102" s="2"/>
      <c r="R102" s="4"/>
      <c r="V102"/>
    </row>
    <row r="103" spans="1:26" ht="12.75">
      <c r="A103" s="7" t="s">
        <v>106</v>
      </c>
      <c r="B103" s="7"/>
      <c r="C103" s="7"/>
      <c r="D103" s="7"/>
      <c r="E103" s="7"/>
      <c r="F103" s="7"/>
      <c r="G103" s="7"/>
      <c r="H103" s="7"/>
      <c r="M103"/>
      <c r="N103"/>
      <c r="O103"/>
      <c r="P103" s="13"/>
      <c r="Q103" s="13"/>
      <c r="R103" s="4" t="s">
        <v>7</v>
      </c>
      <c r="S103"/>
      <c r="T103" s="13"/>
      <c r="U103" s="13"/>
      <c r="V103"/>
      <c r="W103" s="1" t="s">
        <v>8</v>
      </c>
      <c r="X103" s="11">
        <f>P103*T103</f>
        <v>0</v>
      </c>
      <c r="Y103" s="11"/>
      <c r="Z103" s="2" t="s">
        <v>107</v>
      </c>
    </row>
    <row r="104" spans="13:22" ht="12.75">
      <c r="M104"/>
      <c r="N104"/>
      <c r="O104"/>
      <c r="Q104" s="2"/>
      <c r="R104" s="4"/>
      <c r="V104"/>
    </row>
    <row r="105" spans="1:26" ht="12.75">
      <c r="A105" s="7" t="s">
        <v>108</v>
      </c>
      <c r="B105" s="7"/>
      <c r="C105" s="7"/>
      <c r="D105" s="7"/>
      <c r="E105" s="7"/>
      <c r="F105" s="7"/>
      <c r="G105" s="7"/>
      <c r="H105" s="7"/>
      <c r="M105"/>
      <c r="N105"/>
      <c r="O105"/>
      <c r="P105" s="13"/>
      <c r="Q105" s="13"/>
      <c r="R105" s="4" t="s">
        <v>7</v>
      </c>
      <c r="S105"/>
      <c r="T105" s="13"/>
      <c r="U105" s="13"/>
      <c r="V105"/>
      <c r="W105" s="1" t="s">
        <v>8</v>
      </c>
      <c r="X105" s="11">
        <f>P105*T105</f>
        <v>0</v>
      </c>
      <c r="Y105" s="11"/>
      <c r="Z105" s="2" t="s">
        <v>109</v>
      </c>
    </row>
    <row r="106" spans="13:22" ht="12.75">
      <c r="M106"/>
      <c r="N106"/>
      <c r="O106"/>
      <c r="Q106" s="2"/>
      <c r="R106" s="4"/>
      <c r="V106"/>
    </row>
    <row r="107" spans="1:26" ht="12.75">
      <c r="A107" s="7" t="s">
        <v>110</v>
      </c>
      <c r="B107" s="7"/>
      <c r="C107" s="7"/>
      <c r="D107" s="7"/>
      <c r="E107" s="7"/>
      <c r="F107" s="7"/>
      <c r="G107" s="7"/>
      <c r="M107"/>
      <c r="N107"/>
      <c r="O107"/>
      <c r="P107" s="13"/>
      <c r="Q107" s="13"/>
      <c r="R107" s="4" t="s">
        <v>7</v>
      </c>
      <c r="S107"/>
      <c r="T107" s="13"/>
      <c r="U107" s="13"/>
      <c r="V107"/>
      <c r="W107" s="1" t="s">
        <v>8</v>
      </c>
      <c r="X107" s="11">
        <f>P107*T107</f>
        <v>0</v>
      </c>
      <c r="Y107" s="11"/>
      <c r="Z107" s="2" t="s">
        <v>111</v>
      </c>
    </row>
    <row r="108" spans="13:22" ht="12.75">
      <c r="M108"/>
      <c r="N108"/>
      <c r="O108"/>
      <c r="Q108" s="2"/>
      <c r="R108" s="4"/>
      <c r="V108"/>
    </row>
    <row r="109" spans="1:26" ht="12.75">
      <c r="A109" s="7" t="s">
        <v>112</v>
      </c>
      <c r="B109" s="7"/>
      <c r="C109" s="7"/>
      <c r="D109" s="7"/>
      <c r="E109" s="7"/>
      <c r="F109" s="7"/>
      <c r="G109" s="7"/>
      <c r="M109"/>
      <c r="N109"/>
      <c r="O109"/>
      <c r="P109" s="13"/>
      <c r="Q109" s="13"/>
      <c r="R109" s="4" t="s">
        <v>7</v>
      </c>
      <c r="S109"/>
      <c r="T109" s="13"/>
      <c r="U109" s="13"/>
      <c r="V109"/>
      <c r="W109" s="1" t="s">
        <v>8</v>
      </c>
      <c r="X109" s="11">
        <f>P109*T109</f>
        <v>0</v>
      </c>
      <c r="Y109" s="11"/>
      <c r="Z109" s="2" t="s">
        <v>113</v>
      </c>
    </row>
    <row r="110" spans="13:22" ht="12.75">
      <c r="M110"/>
      <c r="N110"/>
      <c r="O110"/>
      <c r="Q110" s="2"/>
      <c r="R110" s="4"/>
      <c r="V110"/>
    </row>
    <row r="111" spans="1:26" ht="12.75">
      <c r="A111" s="7" t="s">
        <v>114</v>
      </c>
      <c r="B111" s="7"/>
      <c r="M111"/>
      <c r="N111"/>
      <c r="O111"/>
      <c r="P111" s="13"/>
      <c r="Q111" s="13"/>
      <c r="R111" s="4" t="s">
        <v>7</v>
      </c>
      <c r="S111"/>
      <c r="T111" s="13"/>
      <c r="U111" s="13"/>
      <c r="V111"/>
      <c r="W111" s="1" t="s">
        <v>8</v>
      </c>
      <c r="X111" s="11">
        <f>P111*T111</f>
        <v>0</v>
      </c>
      <c r="Y111" s="11"/>
      <c r="Z111" s="2" t="s">
        <v>115</v>
      </c>
    </row>
    <row r="113" spans="1:18" ht="12.75">
      <c r="A113" s="7" t="s">
        <v>116</v>
      </c>
      <c r="B113" s="7"/>
      <c r="C113" s="7"/>
      <c r="D113" s="7"/>
      <c r="E113" s="7"/>
      <c r="F113" s="7"/>
      <c r="M113"/>
      <c r="N113"/>
      <c r="O113"/>
      <c r="P113" s="11">
        <f>P93+P95+P97+P99+P101+P103+P105+P107+P109+P111</f>
        <v>0</v>
      </c>
      <c r="Q113" s="11"/>
      <c r="R113" s="2" t="s">
        <v>117</v>
      </c>
    </row>
    <row r="115" spans="2:19" ht="12.75">
      <c r="B115" s="19" t="s">
        <v>118</v>
      </c>
      <c r="C115" s="19"/>
      <c r="D115" s="19"/>
      <c r="E115" s="19"/>
      <c r="F115" s="19"/>
      <c r="G115" s="19"/>
      <c r="H115" s="19"/>
      <c r="I115" s="19"/>
      <c r="J115" s="19"/>
      <c r="K115" s="19"/>
      <c r="L115" s="19"/>
      <c r="M115" s="19"/>
      <c r="N115" s="19"/>
      <c r="O115" s="19"/>
      <c r="P115" s="19"/>
      <c r="Q115" s="19"/>
      <c r="R115" s="19"/>
      <c r="S115" s="19"/>
    </row>
    <row r="117" spans="1:29" ht="12.75">
      <c r="A117" s="7" t="s">
        <v>119</v>
      </c>
      <c r="B117" s="7"/>
      <c r="C117" s="7"/>
      <c r="D117" s="7"/>
      <c r="I117"/>
      <c r="J117" s="6" t="s">
        <v>120</v>
      </c>
      <c r="K117" s="6"/>
      <c r="L117" s="6"/>
      <c r="M117" s="6"/>
      <c r="N117" s="6"/>
      <c r="O117" s="6"/>
      <c r="P117" s="6"/>
      <c r="Q117" s="6"/>
      <c r="R117" s="6"/>
      <c r="S117" s="6"/>
      <c r="T117" s="6"/>
      <c r="U117" s="6"/>
      <c r="V117" s="6"/>
      <c r="W117" s="1" t="s">
        <v>8</v>
      </c>
      <c r="X117" s="24">
        <f>X93+X95+X97+X99+X101+X103+X105+X107+X109+X111</f>
        <v>0</v>
      </c>
      <c r="Y117" s="24"/>
      <c r="Z117" s="2" t="s">
        <v>121</v>
      </c>
      <c r="AA117"/>
      <c r="AB117"/>
      <c r="AC117"/>
    </row>
    <row r="118" ht="12.75">
      <c r="W118"/>
    </row>
    <row r="119" spans="1:26" ht="12.75">
      <c r="A119" s="6" t="s">
        <v>122</v>
      </c>
      <c r="B119" s="6"/>
      <c r="C119" s="6"/>
      <c r="D119" s="6"/>
      <c r="E119" s="6"/>
      <c r="F119" s="6"/>
      <c r="G119" s="6"/>
      <c r="H119" s="6"/>
      <c r="I119" s="6"/>
      <c r="J119" s="6"/>
      <c r="W119"/>
      <c r="X119" s="13"/>
      <c r="Y119" s="13"/>
      <c r="Z119" s="2" t="s">
        <v>123</v>
      </c>
    </row>
    <row r="120" ht="12.75">
      <c r="W120"/>
    </row>
    <row r="121" spans="2:23" ht="12.75">
      <c r="B121" s="19" t="s">
        <v>124</v>
      </c>
      <c r="C121" s="19"/>
      <c r="D121" s="19"/>
      <c r="E121" s="19"/>
      <c r="F121" s="19"/>
      <c r="G121" s="19"/>
      <c r="H121" s="19"/>
      <c r="I121" s="19"/>
      <c r="J121" s="19"/>
      <c r="K121" s="19"/>
      <c r="L121" s="19"/>
      <c r="M121" s="19"/>
      <c r="N121" s="19"/>
      <c r="O121" s="19"/>
      <c r="P121" s="19"/>
      <c r="Q121" s="19"/>
      <c r="R121" s="19"/>
      <c r="S121" s="19"/>
      <c r="T121" s="19"/>
      <c r="W121"/>
    </row>
    <row r="122" ht="12.75">
      <c r="W122"/>
    </row>
    <row r="123" spans="1:26" ht="12.75">
      <c r="A123" s="7" t="s">
        <v>125</v>
      </c>
      <c r="B123" s="7"/>
      <c r="C123" s="7"/>
      <c r="D123" s="7"/>
      <c r="S123"/>
      <c r="T123" s="18" t="s">
        <v>126</v>
      </c>
      <c r="U123" s="18"/>
      <c r="V123" s="18"/>
      <c r="W123" s="1" t="s">
        <v>8</v>
      </c>
      <c r="X123" s="11">
        <f>X117+X119</f>
        <v>0</v>
      </c>
      <c r="Y123" s="11"/>
      <c r="Z123" s="2" t="s">
        <v>127</v>
      </c>
    </row>
    <row r="124" ht="12.75">
      <c r="V124"/>
    </row>
    <row r="125" spans="1:26" ht="12.75">
      <c r="A125" s="7" t="s">
        <v>128</v>
      </c>
      <c r="B125" s="7"/>
      <c r="C125" s="7"/>
      <c r="D125" s="7"/>
      <c r="R125"/>
      <c r="S125" s="18" t="s">
        <v>129</v>
      </c>
      <c r="T125" s="18"/>
      <c r="U125" s="18"/>
      <c r="V125" s="18"/>
      <c r="W125" s="1" t="s">
        <v>8</v>
      </c>
      <c r="X125" s="11">
        <f>X83*0.33*X18</f>
        <v>0</v>
      </c>
      <c r="Y125" s="11"/>
      <c r="Z125" s="2" t="s">
        <v>130</v>
      </c>
    </row>
    <row r="126" ht="12.75">
      <c r="V126"/>
    </row>
    <row r="127" spans="1:26" ht="12.75">
      <c r="A127" s="7" t="s">
        <v>131</v>
      </c>
      <c r="B127" s="7"/>
      <c r="C127" s="7"/>
      <c r="D127" s="7"/>
      <c r="E127" s="7"/>
      <c r="S127"/>
      <c r="T127" s="18" t="s">
        <v>132</v>
      </c>
      <c r="U127" s="18"/>
      <c r="V127" s="18"/>
      <c r="W127" s="1" t="s">
        <v>8</v>
      </c>
      <c r="X127" s="11">
        <f>X123+X125</f>
        <v>0</v>
      </c>
      <c r="Y127" s="11"/>
      <c r="Z127" s="2" t="s">
        <v>133</v>
      </c>
    </row>
    <row r="128" ht="12.75">
      <c r="V128"/>
    </row>
    <row r="129" spans="1:26" ht="12.75">
      <c r="A129" s="7" t="s">
        <v>134</v>
      </c>
      <c r="B129" s="7"/>
      <c r="C129" s="7"/>
      <c r="D129" s="7"/>
      <c r="E129" s="7"/>
      <c r="F129" s="7"/>
      <c r="G129" s="7"/>
      <c r="S129"/>
      <c r="T129" s="18" t="s">
        <v>135</v>
      </c>
      <c r="U129" s="18"/>
      <c r="V129" s="18"/>
      <c r="W129" s="1" t="s">
        <v>8</v>
      </c>
      <c r="X129" s="11" t="e">
        <f>IF(P16&gt;0,X127/P16,NA())</f>
        <v>#N/A</v>
      </c>
      <c r="Y129" s="11"/>
      <c r="Z129" s="2" t="s">
        <v>136</v>
      </c>
    </row>
    <row r="130" ht="12.75">
      <c r="W130"/>
    </row>
    <row r="131" ht="12.75">
      <c r="W131"/>
    </row>
    <row r="132" ht="12.75">
      <c r="W132"/>
    </row>
    <row r="133" ht="12.75">
      <c r="W133"/>
    </row>
    <row r="134" spans="1:24" ht="12.75">
      <c r="A134" s="3" t="s">
        <v>137</v>
      </c>
      <c r="B134" s="3"/>
      <c r="C134" s="3"/>
      <c r="D134" s="3"/>
      <c r="E134" s="3"/>
      <c r="F134" s="3"/>
      <c r="G134" s="3"/>
      <c r="H134" s="3"/>
      <c r="W134"/>
      <c r="X134"/>
    </row>
    <row r="135" spans="1:25" ht="12.75" customHeight="1">
      <c r="A135" s="3"/>
      <c r="B135" s="16"/>
      <c r="C135" s="16"/>
      <c r="D135" s="16"/>
      <c r="E135" s="16"/>
      <c r="F135" s="16"/>
      <c r="G135" s="16"/>
      <c r="W135"/>
      <c r="X135" s="5" t="s">
        <v>138</v>
      </c>
      <c r="Y135" s="5"/>
    </row>
    <row r="136" spans="23:25" ht="12.75">
      <c r="W136"/>
      <c r="X136" s="5"/>
      <c r="Y136" s="5"/>
    </row>
    <row r="137" spans="1:26" ht="12.75">
      <c r="A137" s="7" t="s">
        <v>139</v>
      </c>
      <c r="B137" s="7"/>
      <c r="C137" s="7"/>
      <c r="D137" s="7"/>
      <c r="E137" s="7"/>
      <c r="F137" s="7"/>
      <c r="G137" s="7"/>
      <c r="H137" s="7"/>
      <c r="I137" s="7"/>
      <c r="J137" s="7"/>
      <c r="K137" s="7"/>
      <c r="W137"/>
      <c r="X137" s="13"/>
      <c r="Y137" s="13"/>
      <c r="Z137" s="2" t="s">
        <v>140</v>
      </c>
    </row>
    <row r="138" ht="12.75">
      <c r="W138"/>
    </row>
    <row r="139" spans="1:26" ht="12.75">
      <c r="A139" s="7" t="s">
        <v>141</v>
      </c>
      <c r="B139" s="7"/>
      <c r="C139" s="7"/>
      <c r="D139" s="7"/>
      <c r="E139" s="7"/>
      <c r="F139" s="7"/>
      <c r="G139" s="7"/>
      <c r="H139" s="7"/>
      <c r="W139"/>
      <c r="X139" s="13"/>
      <c r="Y139" s="13"/>
      <c r="Z139" s="2" t="s">
        <v>142</v>
      </c>
    </row>
    <row r="141" spans="2:15" ht="12.75">
      <c r="B141" s="19" t="s">
        <v>143</v>
      </c>
      <c r="C141" s="19"/>
      <c r="D141" s="19"/>
      <c r="E141" s="19"/>
      <c r="F141" s="19"/>
      <c r="G141" s="19"/>
      <c r="H141" s="19"/>
      <c r="I141" s="19"/>
      <c r="J141" s="19"/>
      <c r="K141" s="19"/>
      <c r="L141" s="19"/>
      <c r="M141" s="19"/>
      <c r="N141" s="19"/>
      <c r="O141" s="19"/>
    </row>
    <row r="143" spans="2:16" ht="12.75">
      <c r="B143" s="19" t="s">
        <v>144</v>
      </c>
      <c r="C143" s="19"/>
      <c r="D143" s="19"/>
      <c r="E143" s="19"/>
      <c r="F143" s="19"/>
      <c r="G143" s="19"/>
      <c r="H143" s="19"/>
      <c r="I143" s="19"/>
      <c r="J143" s="19"/>
      <c r="K143" s="19"/>
      <c r="L143" s="19"/>
      <c r="M143" s="19"/>
      <c r="N143" s="19"/>
      <c r="O143" s="19"/>
      <c r="P143" s="19"/>
    </row>
    <row r="145" spans="1:4" ht="12.75">
      <c r="A145" s="7" t="s">
        <v>145</v>
      </c>
      <c r="B145" s="7"/>
      <c r="C145" s="7"/>
      <c r="D145" s="7"/>
    </row>
    <row r="147" spans="2:22" ht="12.75">
      <c r="B147" s="7" t="s">
        <v>146</v>
      </c>
      <c r="C147" s="7" t="s">
        <v>147</v>
      </c>
      <c r="D147" s="7"/>
      <c r="E147" s="7"/>
      <c r="F147" s="7"/>
      <c r="G147" s="7"/>
      <c r="H147" s="7"/>
      <c r="I147" s="7"/>
      <c r="J147" s="7"/>
      <c r="K147" s="7"/>
      <c r="L147" s="7"/>
      <c r="M147" s="7"/>
      <c r="R147"/>
      <c r="S147"/>
      <c r="T147" s="13"/>
      <c r="U147" s="13"/>
      <c r="V147" s="2" t="s">
        <v>148</v>
      </c>
    </row>
    <row r="148" spans="18:22" ht="12.75">
      <c r="R148"/>
      <c r="U148"/>
      <c r="V148" s="2"/>
    </row>
    <row r="149" spans="3:22" ht="12.75">
      <c r="C149" s="7" t="s">
        <v>149</v>
      </c>
      <c r="D149" s="7"/>
      <c r="E149" s="7"/>
      <c r="F149" s="7"/>
      <c r="G149" s="7"/>
      <c r="H149" s="7"/>
      <c r="I149" s="7"/>
      <c r="R149"/>
      <c r="S149"/>
      <c r="T149" s="13"/>
      <c r="U149" s="13"/>
      <c r="V149" s="2" t="s">
        <v>150</v>
      </c>
    </row>
    <row r="150" spans="18:22" ht="12.75">
      <c r="R150"/>
      <c r="U150"/>
      <c r="V150" s="2"/>
    </row>
    <row r="151" spans="3:22" ht="12.75">
      <c r="C151" s="7" t="s">
        <v>151</v>
      </c>
      <c r="D151" s="7"/>
      <c r="E151" s="7"/>
      <c r="F151" s="7"/>
      <c r="G151" s="7"/>
      <c r="H151" s="7"/>
      <c r="I151" s="7"/>
      <c r="J151" s="7"/>
      <c r="M151"/>
      <c r="N151"/>
      <c r="O151" s="18" t="s">
        <v>152</v>
      </c>
      <c r="P151" s="18"/>
      <c r="Q151" s="18"/>
      <c r="R151" s="18"/>
      <c r="S151" s="1" t="s">
        <v>8</v>
      </c>
      <c r="T151" s="11">
        <f>T147*T149</f>
        <v>0</v>
      </c>
      <c r="U151" s="11"/>
      <c r="V151" s="2" t="s">
        <v>153</v>
      </c>
    </row>
    <row r="152" spans="13:22" ht="12.75">
      <c r="M152"/>
      <c r="R152"/>
      <c r="U152"/>
      <c r="V152" s="2"/>
    </row>
    <row r="153" spans="2:22" ht="12.75">
      <c r="B153" s="25" t="s">
        <v>154</v>
      </c>
      <c r="C153" s="7" t="s">
        <v>155</v>
      </c>
      <c r="D153" s="7"/>
      <c r="E153" s="7"/>
      <c r="F153" s="7"/>
      <c r="G153" s="7"/>
      <c r="H153" s="7"/>
      <c r="I153" s="7"/>
      <c r="J153" s="7"/>
      <c r="K153" s="7"/>
      <c r="L153" s="7"/>
      <c r="M153" s="7"/>
      <c r="R153"/>
      <c r="U153"/>
      <c r="V153" s="2"/>
    </row>
    <row r="154" spans="18:22" ht="12.75">
      <c r="R154"/>
      <c r="U154"/>
      <c r="V154" s="2"/>
    </row>
    <row r="155" spans="3:22" ht="12.75">
      <c r="C155" s="7" t="s">
        <v>156</v>
      </c>
      <c r="D155" s="7"/>
      <c r="E155" s="7"/>
      <c r="F155" s="7"/>
      <c r="G155" s="7"/>
      <c r="H155" s="7"/>
      <c r="I155" s="7"/>
      <c r="J155" s="7"/>
      <c r="K155" s="7"/>
      <c r="L155" s="7"/>
      <c r="M155" s="7"/>
      <c r="N155" s="7"/>
      <c r="O155" s="7"/>
      <c r="P155" s="7"/>
      <c r="R155"/>
      <c r="S155"/>
      <c r="T155" s="13"/>
      <c r="U155" s="13"/>
      <c r="V155" s="2" t="s">
        <v>157</v>
      </c>
    </row>
    <row r="156" spans="18:22" ht="12.75">
      <c r="R156"/>
      <c r="U156"/>
      <c r="V156" s="2"/>
    </row>
    <row r="157" spans="3:22" ht="12.75">
      <c r="C157"/>
      <c r="D157" s="19" t="s">
        <v>158</v>
      </c>
      <c r="E157" s="19"/>
      <c r="F157" s="19"/>
      <c r="G157" s="19"/>
      <c r="H157" s="19"/>
      <c r="I157" s="19"/>
      <c r="J157" s="19"/>
      <c r="K157" s="19"/>
      <c r="L157" s="19"/>
      <c r="M157" s="19"/>
      <c r="N157" s="19"/>
      <c r="O157" s="19"/>
      <c r="P157" s="19"/>
      <c r="Q157" s="19"/>
      <c r="R157"/>
      <c r="U157"/>
      <c r="V157" s="2"/>
    </row>
    <row r="158" spans="18:22" ht="12.75">
      <c r="R158"/>
      <c r="U158"/>
      <c r="V158" s="2"/>
    </row>
    <row r="159" spans="3:22" ht="12.75">
      <c r="C159"/>
      <c r="D159" s="19" t="s">
        <v>159</v>
      </c>
      <c r="E159" s="19"/>
      <c r="F159" s="19"/>
      <c r="G159" s="19"/>
      <c r="H159" s="19"/>
      <c r="I159" s="19"/>
      <c r="J159" s="19"/>
      <c r="K159" s="19"/>
      <c r="L159" s="19"/>
      <c r="M159" s="19"/>
      <c r="N159" s="19"/>
      <c r="O159" s="19"/>
      <c r="P159" s="19"/>
      <c r="Q159" s="19"/>
      <c r="R159" s="19"/>
      <c r="S159" s="19"/>
      <c r="T159" s="19"/>
      <c r="U159" s="19"/>
      <c r="V159"/>
    </row>
    <row r="160" spans="18:22" ht="12.75">
      <c r="R160"/>
      <c r="U160"/>
      <c r="V160" s="2"/>
    </row>
    <row r="161" spans="3:22" ht="12.75">
      <c r="C161" s="7" t="s">
        <v>160</v>
      </c>
      <c r="D161" s="7"/>
      <c r="E161" s="7"/>
      <c r="F161" s="7"/>
      <c r="G161" s="7"/>
      <c r="H161" s="7"/>
      <c r="I161" s="7"/>
      <c r="J161" s="7"/>
      <c r="K161" s="7"/>
      <c r="L161" s="7"/>
      <c r="M161" s="7"/>
      <c r="R161"/>
      <c r="S161"/>
      <c r="T161" s="13"/>
      <c r="U161" s="13"/>
      <c r="V161" s="2" t="s">
        <v>161</v>
      </c>
    </row>
    <row r="162" spans="18:22" ht="12.75">
      <c r="R162"/>
      <c r="U162"/>
      <c r="V162" s="2"/>
    </row>
    <row r="163" spans="3:24" ht="12.75">
      <c r="C163"/>
      <c r="D163" s="19" t="s">
        <v>162</v>
      </c>
      <c r="E163" s="19"/>
      <c r="F163" s="19"/>
      <c r="G163" s="19"/>
      <c r="H163" s="19"/>
      <c r="I163" s="19"/>
      <c r="J163" s="19"/>
      <c r="K163" s="19"/>
      <c r="L163" s="19"/>
      <c r="M163" s="19"/>
      <c r="N163" s="19"/>
      <c r="O163" s="19"/>
      <c r="P163" s="19"/>
      <c r="Q163" s="19"/>
      <c r="R163" s="19"/>
      <c r="S163" s="19"/>
      <c r="T163" s="19"/>
      <c r="U163" s="19"/>
      <c r="V163" s="19"/>
      <c r="W163" s="19"/>
      <c r="X163" s="19"/>
    </row>
    <row r="164" spans="18:22" ht="12.75">
      <c r="R164"/>
      <c r="U164"/>
      <c r="V164" s="2"/>
    </row>
    <row r="165" spans="3:22" ht="12.75">
      <c r="C165" s="7" t="s">
        <v>163</v>
      </c>
      <c r="D165" s="7"/>
      <c r="E165" s="7"/>
      <c r="F165" s="7"/>
      <c r="G165" s="7"/>
      <c r="H165" s="7"/>
      <c r="R165"/>
      <c r="S165"/>
      <c r="T165" s="13"/>
      <c r="U165" s="13"/>
      <c r="V165" s="2" t="s">
        <v>164</v>
      </c>
    </row>
    <row r="166" spans="18:22" ht="12.75">
      <c r="R166"/>
      <c r="U166"/>
      <c r="V166" s="2"/>
    </row>
    <row r="167" spans="3:22" ht="12.75">
      <c r="C167" s="7" t="s">
        <v>149</v>
      </c>
      <c r="D167" s="7"/>
      <c r="E167" s="7"/>
      <c r="F167" s="7"/>
      <c r="G167" s="7"/>
      <c r="H167" s="7"/>
      <c r="I167" s="7"/>
      <c r="R167"/>
      <c r="S167"/>
      <c r="T167" s="13"/>
      <c r="U167" s="13"/>
      <c r="V167" s="2" t="s">
        <v>165</v>
      </c>
    </row>
    <row r="168" spans="18:22" ht="12.75">
      <c r="R168"/>
      <c r="U168"/>
      <c r="V168" s="2"/>
    </row>
    <row r="169" spans="3:22" ht="12.75">
      <c r="C169" s="7" t="s">
        <v>151</v>
      </c>
      <c r="D169" s="7"/>
      <c r="E169" s="7"/>
      <c r="F169" s="7"/>
      <c r="G169" s="7"/>
      <c r="H169" s="7"/>
      <c r="I169" s="7"/>
      <c r="J169" s="7"/>
      <c r="K169"/>
      <c r="L169" s="18" t="s">
        <v>166</v>
      </c>
      <c r="M169" s="18"/>
      <c r="N169" s="18"/>
      <c r="O169" s="18"/>
      <c r="P169" s="18"/>
      <c r="Q169" s="18"/>
      <c r="R169" s="18"/>
      <c r="S169" t="s">
        <v>8</v>
      </c>
      <c r="T169" s="11">
        <f>T155*T161*T165*T167*365</f>
        <v>0</v>
      </c>
      <c r="U169" s="11"/>
      <c r="V169" s="2" t="s">
        <v>167</v>
      </c>
    </row>
    <row r="170" ht="12.75">
      <c r="L170"/>
    </row>
    <row r="171" spans="1:26" ht="12.75">
      <c r="A171" s="7" t="s">
        <v>168</v>
      </c>
      <c r="B171" s="7"/>
      <c r="C171" s="7"/>
      <c r="D171" s="7"/>
      <c r="E171" s="7"/>
      <c r="F171" s="7"/>
      <c r="W171"/>
      <c r="X171" s="13"/>
      <c r="Y171" s="13"/>
      <c r="Z171" s="2" t="s">
        <v>169</v>
      </c>
    </row>
    <row r="172" ht="12.75">
      <c r="W172"/>
    </row>
    <row r="173" spans="1:26" ht="12.75">
      <c r="A173" s="7" t="s">
        <v>170</v>
      </c>
      <c r="B173" s="7"/>
      <c r="C173" s="7"/>
      <c r="D173" s="7"/>
      <c r="E173" s="7"/>
      <c r="F173" s="7"/>
      <c r="G173" s="7"/>
      <c r="H173" s="7"/>
      <c r="I173" s="7"/>
      <c r="J173" s="7"/>
      <c r="K173" s="7"/>
      <c r="L173" s="7"/>
      <c r="M173" s="7"/>
      <c r="N173" s="7"/>
      <c r="O173" s="7"/>
      <c r="P173" s="7"/>
      <c r="Q173" s="7"/>
      <c r="R173" s="7"/>
      <c r="W173"/>
      <c r="X173" s="13"/>
      <c r="Y173" s="13"/>
      <c r="Z173" s="2" t="s">
        <v>171</v>
      </c>
    </row>
    <row r="174" ht="12.75">
      <c r="W174"/>
    </row>
    <row r="175" spans="1:26" ht="12.75">
      <c r="A175" s="7" t="s">
        <v>172</v>
      </c>
      <c r="B175" s="7"/>
      <c r="C175" s="7"/>
      <c r="D175" s="7"/>
      <c r="E175" s="7"/>
      <c r="F175" s="7"/>
      <c r="W175"/>
      <c r="X175" s="13"/>
      <c r="Y175" s="13"/>
      <c r="Z175" s="2" t="s">
        <v>173</v>
      </c>
    </row>
    <row r="176" ht="12.75">
      <c r="W176"/>
    </row>
    <row r="177" spans="1:26" ht="12.75">
      <c r="A177" s="7" t="s">
        <v>174</v>
      </c>
      <c r="B177" s="7"/>
      <c r="C177" s="7"/>
      <c r="D177" s="7"/>
      <c r="E177" s="7"/>
      <c r="F177" s="7"/>
      <c r="G177" s="7"/>
      <c r="H177" s="7"/>
      <c r="I177" s="7"/>
      <c r="J177" s="7"/>
      <c r="K177" s="7"/>
      <c r="W177"/>
      <c r="X177" s="13"/>
      <c r="Y177" s="13"/>
      <c r="Z177" s="2" t="s">
        <v>175</v>
      </c>
    </row>
    <row r="178" ht="12.75">
      <c r="W178"/>
    </row>
    <row r="179" spans="1:26" ht="12.75">
      <c r="A179" s="7" t="s">
        <v>176</v>
      </c>
      <c r="B179" s="7"/>
      <c r="C179" s="7"/>
      <c r="D179" s="7"/>
      <c r="E179" s="7"/>
      <c r="F179" s="7"/>
      <c r="G179" s="7"/>
      <c r="H179" s="7"/>
      <c r="I179" s="7"/>
      <c r="J179" s="7"/>
      <c r="K179" s="7"/>
      <c r="L179" s="7"/>
      <c r="M179" s="7"/>
      <c r="N179" s="7"/>
      <c r="W179"/>
      <c r="X179" s="13"/>
      <c r="Y179" s="13"/>
      <c r="Z179" s="2" t="s">
        <v>177</v>
      </c>
    </row>
    <row r="180" ht="12.75">
      <c r="W180"/>
    </row>
    <row r="181" spans="1:26" ht="12.75">
      <c r="A181" s="7" t="s">
        <v>178</v>
      </c>
      <c r="B181" s="7"/>
      <c r="C181" s="7"/>
      <c r="D181" s="7"/>
      <c r="E181" s="7"/>
      <c r="F181" s="7"/>
      <c r="G181" s="7"/>
      <c r="K181"/>
      <c r="N181"/>
      <c r="O181" s="6" t="s">
        <v>179</v>
      </c>
      <c r="P181" s="6"/>
      <c r="Q181" s="6"/>
      <c r="R181" s="6"/>
      <c r="S181" s="6"/>
      <c r="T181" s="6"/>
      <c r="U181" s="6"/>
      <c r="V181" s="6"/>
      <c r="W181" s="1" t="s">
        <v>8</v>
      </c>
      <c r="X181" s="11">
        <f>X137+X139+X173+X175+X177-X179</f>
        <v>0</v>
      </c>
      <c r="Y181" s="11"/>
      <c r="Z181" s="2" t="s">
        <v>180</v>
      </c>
    </row>
    <row r="182" ht="12.75">
      <c r="V182"/>
    </row>
    <row r="183" spans="1:26" ht="12.75">
      <c r="A183" s="7" t="s">
        <v>181</v>
      </c>
      <c r="B183" s="7"/>
      <c r="C183" s="7"/>
      <c r="D183" s="7"/>
      <c r="E183" s="7"/>
      <c r="F183" s="7"/>
      <c r="G183" s="7"/>
      <c r="H183" s="7"/>
      <c r="M183"/>
      <c r="N183" s="7" t="s">
        <v>182</v>
      </c>
      <c r="O183" s="7"/>
      <c r="P183" s="7"/>
      <c r="Q183" s="7"/>
      <c r="R183" s="7"/>
      <c r="S183" s="7"/>
      <c r="T183" s="7"/>
      <c r="U183" s="7"/>
      <c r="V183" s="7"/>
      <c r="W183" s="1" t="s">
        <v>8</v>
      </c>
      <c r="X183" s="11">
        <f>0.25*(X137+X177)+0.8*(X139+X173+X175)</f>
        <v>0</v>
      </c>
      <c r="Y183" s="11"/>
      <c r="Z183" s="2" t="s">
        <v>183</v>
      </c>
    </row>
    <row r="185" spans="2:21" ht="12.75">
      <c r="B185" s="19" t="s">
        <v>184</v>
      </c>
      <c r="C185" s="19"/>
      <c r="D185" s="19"/>
      <c r="E185" s="19"/>
      <c r="F185" s="19"/>
      <c r="G185" s="19"/>
      <c r="H185" s="19"/>
      <c r="I185" s="19"/>
      <c r="J185" s="19"/>
      <c r="K185" s="19"/>
      <c r="L185" s="19"/>
      <c r="M185" s="19"/>
      <c r="N185" s="19"/>
      <c r="O185" s="19"/>
      <c r="P185" s="19"/>
      <c r="Q185" s="19"/>
      <c r="R185" s="19"/>
      <c r="S185" s="19"/>
      <c r="T185" s="19"/>
      <c r="U185" s="19"/>
    </row>
    <row r="190" spans="1:4" ht="12.75">
      <c r="A190" s="3" t="s">
        <v>185</v>
      </c>
      <c r="B190" s="3"/>
      <c r="C190" s="3"/>
      <c r="D190" s="3"/>
    </row>
    <row r="191" spans="23:25" ht="12.75">
      <c r="W191"/>
      <c r="X191" s="6" t="s">
        <v>186</v>
      </c>
      <c r="Y191" s="6"/>
    </row>
    <row r="193" spans="1:26" ht="12.75">
      <c r="A193" s="7" t="s">
        <v>187</v>
      </c>
      <c r="B193" s="7"/>
      <c r="C193" s="7"/>
      <c r="D193" s="7"/>
      <c r="E193" s="7"/>
      <c r="F193" s="7"/>
      <c r="G193" s="7"/>
      <c r="H193" s="7"/>
      <c r="I193" s="7"/>
      <c r="J193" s="7"/>
      <c r="W193"/>
      <c r="X193" s="13"/>
      <c r="Y193" s="13"/>
      <c r="Z193" s="2" t="s">
        <v>188</v>
      </c>
    </row>
    <row r="194" ht="12.75">
      <c r="W194"/>
    </row>
    <row r="195" spans="1:26" ht="12.75">
      <c r="A195" s="7" t="s">
        <v>189</v>
      </c>
      <c r="B195" s="7"/>
      <c r="C195" s="7"/>
      <c r="D195" s="7"/>
      <c r="E195" s="7"/>
      <c r="F195" s="7"/>
      <c r="G195" s="7"/>
      <c r="H195" s="7"/>
      <c r="I195" s="7"/>
      <c r="J195" s="7"/>
      <c r="K195" s="7"/>
      <c r="L195" s="7"/>
      <c r="M195" s="7"/>
      <c r="N195" s="7"/>
      <c r="O195" s="7"/>
      <c r="W195"/>
      <c r="X195" s="13"/>
      <c r="Y195" s="13"/>
      <c r="Z195" s="2" t="s">
        <v>190</v>
      </c>
    </row>
    <row r="196" ht="12.75">
      <c r="W196"/>
    </row>
    <row r="197" spans="1:26" ht="12.75">
      <c r="A197" s="7" t="s">
        <v>191</v>
      </c>
      <c r="B197" s="7"/>
      <c r="C197" s="7"/>
      <c r="D197" s="7"/>
      <c r="E197" s="7"/>
      <c r="F197" s="7"/>
      <c r="W197"/>
      <c r="X197" s="13"/>
      <c r="Y197" s="13"/>
      <c r="Z197" s="2" t="s">
        <v>192</v>
      </c>
    </row>
    <row r="198" ht="12.75">
      <c r="W198"/>
    </row>
    <row r="199" spans="1:26" ht="12.75">
      <c r="A199" s="7" t="s">
        <v>193</v>
      </c>
      <c r="B199" s="7"/>
      <c r="C199" s="7"/>
      <c r="S199"/>
      <c r="T199" s="18" t="s">
        <v>194</v>
      </c>
      <c r="U199" s="18"/>
      <c r="V199" s="18"/>
      <c r="W199" s="1" t="s">
        <v>8</v>
      </c>
      <c r="X199" s="11">
        <f>X183/8.76</f>
        <v>0</v>
      </c>
      <c r="Y199" s="11"/>
      <c r="Z199" s="2" t="s">
        <v>195</v>
      </c>
    </row>
    <row r="200" ht="12.75">
      <c r="V200"/>
    </row>
    <row r="201" spans="1:26" ht="12.75">
      <c r="A201" s="7" t="s">
        <v>196</v>
      </c>
      <c r="B201" s="7"/>
      <c r="C201" s="7"/>
      <c r="D201" s="7"/>
      <c r="O201"/>
      <c r="Q201"/>
      <c r="R201" s="18" t="s">
        <v>197</v>
      </c>
      <c r="S201" s="18"/>
      <c r="T201" s="18"/>
      <c r="U201" s="18"/>
      <c r="V201" s="18"/>
      <c r="W201" s="1" t="s">
        <v>8</v>
      </c>
      <c r="X201" s="11">
        <f>X193+X197+X199-X195</f>
        <v>0</v>
      </c>
      <c r="Y201" s="11"/>
      <c r="Z201" s="2" t="s">
        <v>198</v>
      </c>
    </row>
    <row r="205" spans="10:23" ht="12.75">
      <c r="J205" s="6"/>
      <c r="M205" s="6"/>
      <c r="O205" s="6"/>
      <c r="R205" s="17"/>
      <c r="S205" s="17"/>
      <c r="T205" s="8"/>
      <c r="W205" s="6"/>
    </row>
    <row r="206" spans="1:23" ht="12.75">
      <c r="A206" s="3" t="s">
        <v>199</v>
      </c>
      <c r="B206" s="3"/>
      <c r="C206" s="3"/>
      <c r="J206" s="6"/>
      <c r="M206" s="6"/>
      <c r="O206" s="6"/>
      <c r="R206" s="17"/>
      <c r="S206" s="17"/>
      <c r="T206" s="8"/>
      <c r="W206" s="6"/>
    </row>
    <row r="207" spans="1:25" ht="12.75" customHeight="1">
      <c r="A207"/>
      <c r="D207" s="5" t="s">
        <v>200</v>
      </c>
      <c r="E207" s="5"/>
      <c r="F207" s="26"/>
      <c r="G207" s="26"/>
      <c r="H207" s="5" t="s">
        <v>201</v>
      </c>
      <c r="I207" s="5"/>
      <c r="J207" s="26"/>
      <c r="K207" s="26"/>
      <c r="L207" s="5" t="s">
        <v>202</v>
      </c>
      <c r="M207" s="5"/>
      <c r="N207" s="26"/>
      <c r="O207" s="26"/>
      <c r="P207" s="5" t="s">
        <v>203</v>
      </c>
      <c r="Q207" s="5"/>
      <c r="R207" s="26"/>
      <c r="S207" s="26"/>
      <c r="T207" s="5" t="s">
        <v>204</v>
      </c>
      <c r="U207" s="5"/>
      <c r="V207" s="26"/>
      <c r="W207" s="26"/>
      <c r="X207" s="5" t="s">
        <v>205</v>
      </c>
      <c r="Y207" s="5"/>
    </row>
    <row r="208" spans="4:25" ht="12.75">
      <c r="D208" s="5"/>
      <c r="E208" s="5"/>
      <c r="F208" s="26"/>
      <c r="G208" s="26"/>
      <c r="H208" s="5"/>
      <c r="I208" s="5"/>
      <c r="J208" s="26"/>
      <c r="K208" s="26"/>
      <c r="L208" s="5"/>
      <c r="M208" s="5"/>
      <c r="N208" s="26"/>
      <c r="O208" s="26"/>
      <c r="P208" s="5"/>
      <c r="Q208" s="5"/>
      <c r="R208" s="26"/>
      <c r="S208" s="26"/>
      <c r="T208" s="5"/>
      <c r="U208" s="5"/>
      <c r="V208" s="26"/>
      <c r="W208" s="26"/>
      <c r="X208" s="5"/>
      <c r="Y208" s="5"/>
    </row>
    <row r="209" spans="4:25" ht="12.75">
      <c r="D209" s="5"/>
      <c r="E209" s="5"/>
      <c r="F209" s="26"/>
      <c r="G209" s="26"/>
      <c r="H209" s="5"/>
      <c r="I209" s="5"/>
      <c r="J209" s="26"/>
      <c r="K209" s="26"/>
      <c r="L209" s="5"/>
      <c r="M209" s="5"/>
      <c r="N209" s="26"/>
      <c r="O209" s="26"/>
      <c r="P209" s="5"/>
      <c r="Q209" s="5"/>
      <c r="R209" s="26"/>
      <c r="S209" s="26"/>
      <c r="T209" s="5"/>
      <c r="U209" s="5"/>
      <c r="V209" s="26"/>
      <c r="W209" s="26"/>
      <c r="X209" s="5"/>
      <c r="Y209" s="5"/>
    </row>
    <row r="210" spans="1:26" ht="12.75">
      <c r="A210" s="7" t="s">
        <v>206</v>
      </c>
      <c r="B210" s="7"/>
      <c r="D210" s="13"/>
      <c r="E210" s="13"/>
      <c r="F210" s="6" t="s">
        <v>7</v>
      </c>
      <c r="G210" s="6"/>
      <c r="H210" s="13"/>
      <c r="I210" s="13"/>
      <c r="J210" s="6" t="s">
        <v>7</v>
      </c>
      <c r="K210" s="6"/>
      <c r="L210" s="13"/>
      <c r="M210" s="13"/>
      <c r="N210" s="6" t="s">
        <v>207</v>
      </c>
      <c r="O210" s="6"/>
      <c r="P210" s="13"/>
      <c r="Q210" s="13"/>
      <c r="R210" s="17" t="s">
        <v>7</v>
      </c>
      <c r="S210" s="17"/>
      <c r="T210" s="10"/>
      <c r="U210" s="10"/>
      <c r="W210" s="27" t="s">
        <v>8</v>
      </c>
      <c r="X210" s="11">
        <f>D210*H210*L210*0.9*P210*T210</f>
        <v>0</v>
      </c>
      <c r="Y210" s="11"/>
      <c r="Z210" s="2" t="s">
        <v>208</v>
      </c>
    </row>
    <row r="211" ht="12.75">
      <c r="W211" s="25"/>
    </row>
    <row r="212" spans="1:26" ht="12.75">
      <c r="A212" s="7" t="s">
        <v>209</v>
      </c>
      <c r="B212" s="7"/>
      <c r="C212" s="7"/>
      <c r="D212" s="13"/>
      <c r="E212" s="13"/>
      <c r="F212" s="6" t="s">
        <v>7</v>
      </c>
      <c r="G212" s="6"/>
      <c r="H212" s="13"/>
      <c r="I212" s="13"/>
      <c r="J212" s="6" t="s">
        <v>7</v>
      </c>
      <c r="K212" s="6"/>
      <c r="L212" s="13"/>
      <c r="M212" s="13"/>
      <c r="N212" s="6" t="s">
        <v>207</v>
      </c>
      <c r="O212" s="6"/>
      <c r="P212" s="13"/>
      <c r="Q212" s="13"/>
      <c r="R212" s="17" t="s">
        <v>7</v>
      </c>
      <c r="S212" s="17"/>
      <c r="T212" s="10"/>
      <c r="U212" s="10"/>
      <c r="W212" s="27" t="s">
        <v>8</v>
      </c>
      <c r="X212" s="11">
        <f>D212*H212*L212*0.9*P212*T212</f>
        <v>0</v>
      </c>
      <c r="Y212" s="11"/>
      <c r="Z212" s="2" t="s">
        <v>210</v>
      </c>
    </row>
    <row r="213" ht="12.75">
      <c r="W213" s="25"/>
    </row>
    <row r="214" spans="1:26" ht="12.75">
      <c r="A214" s="7" t="s">
        <v>211</v>
      </c>
      <c r="B214" s="7"/>
      <c r="C214" s="7"/>
      <c r="D214" s="13"/>
      <c r="E214" s="13"/>
      <c r="F214" s="6" t="s">
        <v>7</v>
      </c>
      <c r="G214" s="6"/>
      <c r="H214" s="13"/>
      <c r="I214" s="13"/>
      <c r="J214" s="6" t="s">
        <v>7</v>
      </c>
      <c r="K214" s="6"/>
      <c r="L214" s="13"/>
      <c r="M214" s="13"/>
      <c r="N214" s="6" t="s">
        <v>207</v>
      </c>
      <c r="O214" s="6"/>
      <c r="P214" s="13"/>
      <c r="Q214" s="13"/>
      <c r="R214" s="17" t="s">
        <v>7</v>
      </c>
      <c r="S214" s="17"/>
      <c r="T214" s="10"/>
      <c r="U214" s="10"/>
      <c r="W214" s="27" t="s">
        <v>8</v>
      </c>
      <c r="X214" s="11">
        <f>D214*H214*L214*0.9*P214*T214</f>
        <v>0</v>
      </c>
      <c r="Y214" s="11"/>
      <c r="Z214" s="2" t="s">
        <v>212</v>
      </c>
    </row>
    <row r="215" ht="12.75">
      <c r="W215" s="25"/>
    </row>
    <row r="216" spans="1:26" ht="12.75">
      <c r="A216" s="7" t="s">
        <v>213</v>
      </c>
      <c r="B216" s="7"/>
      <c r="C216" s="7"/>
      <c r="D216" s="13"/>
      <c r="E216" s="13"/>
      <c r="F216" s="6" t="s">
        <v>7</v>
      </c>
      <c r="G216" s="6"/>
      <c r="H216" s="13"/>
      <c r="I216" s="13"/>
      <c r="J216" s="6" t="s">
        <v>7</v>
      </c>
      <c r="K216" s="6"/>
      <c r="L216" s="13"/>
      <c r="M216" s="13"/>
      <c r="N216" s="6" t="s">
        <v>207</v>
      </c>
      <c r="O216" s="6"/>
      <c r="P216" s="13"/>
      <c r="Q216" s="13"/>
      <c r="R216" s="17" t="s">
        <v>7</v>
      </c>
      <c r="S216" s="17"/>
      <c r="T216" s="10"/>
      <c r="U216" s="10"/>
      <c r="W216" s="27" t="s">
        <v>8</v>
      </c>
      <c r="X216" s="11">
        <f>D216*H216*L216*0.9*P216*T216</f>
        <v>0</v>
      </c>
      <c r="Y216" s="11"/>
      <c r="Z216" s="2" t="s">
        <v>214</v>
      </c>
    </row>
    <row r="217" ht="12.75">
      <c r="W217" s="25"/>
    </row>
    <row r="218" spans="1:26" ht="12.75">
      <c r="A218" s="7" t="s">
        <v>215</v>
      </c>
      <c r="B218" s="7"/>
      <c r="D218" s="13"/>
      <c r="E218" s="13"/>
      <c r="F218" s="6" t="s">
        <v>7</v>
      </c>
      <c r="G218" s="6"/>
      <c r="H218" s="13"/>
      <c r="I218" s="13"/>
      <c r="J218" s="6" t="s">
        <v>7</v>
      </c>
      <c r="K218" s="6"/>
      <c r="L218" s="13"/>
      <c r="M218" s="13"/>
      <c r="N218" s="6" t="s">
        <v>207</v>
      </c>
      <c r="O218" s="6"/>
      <c r="P218" s="13"/>
      <c r="Q218" s="13"/>
      <c r="R218" s="17" t="s">
        <v>7</v>
      </c>
      <c r="S218" s="17"/>
      <c r="T218" s="10"/>
      <c r="U218" s="10"/>
      <c r="W218" s="27" t="s">
        <v>8</v>
      </c>
      <c r="X218" s="11">
        <f>D218*H218*L218*0.9*P218*T218</f>
        <v>0</v>
      </c>
      <c r="Y218" s="11"/>
      <c r="Z218" s="2" t="s">
        <v>216</v>
      </c>
    </row>
    <row r="219" spans="1:254" ht="12.75">
      <c r="A219"/>
      <c r="B219"/>
      <c r="C219"/>
      <c r="D219"/>
      <c r="E219"/>
      <c r="F219"/>
      <c r="G219"/>
      <c r="H219"/>
      <c r="I219"/>
      <c r="J219"/>
      <c r="K219"/>
      <c r="L219"/>
      <c r="M219"/>
      <c r="N219"/>
      <c r="O219"/>
      <c r="P219"/>
      <c r="Q219"/>
      <c r="R219"/>
      <c r="S219"/>
      <c r="T219"/>
      <c r="U219"/>
      <c r="V219"/>
      <c r="W219" s="28"/>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row>
    <row r="220" spans="1:254" ht="12.75">
      <c r="A220" s="7" t="s">
        <v>217</v>
      </c>
      <c r="B220" s="7"/>
      <c r="C220" s="7"/>
      <c r="D220" s="13"/>
      <c r="E220" s="13"/>
      <c r="F220" s="6" t="s">
        <v>7</v>
      </c>
      <c r="G220" s="6"/>
      <c r="H220" s="13"/>
      <c r="I220" s="13"/>
      <c r="J220" s="6" t="s">
        <v>7</v>
      </c>
      <c r="K220" s="6"/>
      <c r="L220" s="13"/>
      <c r="M220" s="13"/>
      <c r="N220" s="6" t="s">
        <v>207</v>
      </c>
      <c r="O220" s="6"/>
      <c r="P220" s="13"/>
      <c r="Q220" s="13"/>
      <c r="R220" s="17" t="s">
        <v>7</v>
      </c>
      <c r="S220" s="17"/>
      <c r="T220" s="10"/>
      <c r="U220" s="10"/>
      <c r="W220" s="27" t="s">
        <v>8</v>
      </c>
      <c r="X220" s="11">
        <f>D220*H220*L220*0.9*P220*T220</f>
        <v>0</v>
      </c>
      <c r="Y220" s="11"/>
      <c r="Z220" s="2" t="s">
        <v>218</v>
      </c>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row>
    <row r="221" ht="12.75">
      <c r="W221" s="25"/>
    </row>
    <row r="222" spans="1:26" ht="12.75">
      <c r="A222" s="7" t="s">
        <v>219</v>
      </c>
      <c r="B222" s="7"/>
      <c r="D222" s="13"/>
      <c r="E222" s="13"/>
      <c r="F222" s="6" t="s">
        <v>7</v>
      </c>
      <c r="G222" s="6"/>
      <c r="H222" s="13"/>
      <c r="I222" s="13"/>
      <c r="J222" s="6" t="s">
        <v>7</v>
      </c>
      <c r="K222" s="6"/>
      <c r="L222" s="13"/>
      <c r="M222" s="13"/>
      <c r="N222" s="6" t="s">
        <v>207</v>
      </c>
      <c r="O222" s="6"/>
      <c r="P222" s="13"/>
      <c r="Q222" s="13"/>
      <c r="R222" s="17" t="s">
        <v>7</v>
      </c>
      <c r="S222" s="17"/>
      <c r="T222" s="10"/>
      <c r="U222" s="10"/>
      <c r="W222" s="27" t="s">
        <v>8</v>
      </c>
      <c r="X222" s="11">
        <f>D222*H222*L222*0.9*P222*T222</f>
        <v>0</v>
      </c>
      <c r="Y222" s="11"/>
      <c r="Z222" s="2" t="s">
        <v>220</v>
      </c>
    </row>
    <row r="223" ht="12.75">
      <c r="W223" s="25"/>
    </row>
    <row r="224" spans="1:26" ht="12.75">
      <c r="A224" s="7" t="s">
        <v>221</v>
      </c>
      <c r="B224" s="7"/>
      <c r="C224" s="7"/>
      <c r="D224" s="13"/>
      <c r="E224" s="13"/>
      <c r="F224" s="6" t="s">
        <v>7</v>
      </c>
      <c r="G224" s="6"/>
      <c r="H224" s="13"/>
      <c r="I224" s="13"/>
      <c r="J224" s="6" t="s">
        <v>7</v>
      </c>
      <c r="K224" s="6"/>
      <c r="L224" s="13"/>
      <c r="M224" s="13"/>
      <c r="N224" s="6" t="s">
        <v>207</v>
      </c>
      <c r="O224" s="6"/>
      <c r="P224" s="13"/>
      <c r="Q224" s="13"/>
      <c r="R224" s="17" t="s">
        <v>7</v>
      </c>
      <c r="S224" s="17"/>
      <c r="T224" s="10"/>
      <c r="U224" s="10"/>
      <c r="W224" s="27" t="s">
        <v>8</v>
      </c>
      <c r="X224" s="11">
        <f>D224*H224*L224*0.9*P224*T224</f>
        <v>0</v>
      </c>
      <c r="Y224" s="11"/>
      <c r="Z224" s="2" t="s">
        <v>222</v>
      </c>
    </row>
    <row r="225" ht="12.75">
      <c r="W225" s="25"/>
    </row>
    <row r="226" spans="1:26" ht="12.75">
      <c r="A226" s="7" t="s">
        <v>223</v>
      </c>
      <c r="B226" s="25"/>
      <c r="C226" s="25"/>
      <c r="D226" s="13"/>
      <c r="E226" s="13"/>
      <c r="F226" s="6" t="s">
        <v>7</v>
      </c>
      <c r="G226" s="6"/>
      <c r="H226" s="13"/>
      <c r="I226" s="13"/>
      <c r="J226" s="6" t="s">
        <v>7</v>
      </c>
      <c r="K226" s="6"/>
      <c r="L226" s="13"/>
      <c r="M226" s="13"/>
      <c r="N226" s="6" t="s">
        <v>207</v>
      </c>
      <c r="O226" s="6"/>
      <c r="P226" s="13"/>
      <c r="Q226" s="13"/>
      <c r="R226" s="17" t="s">
        <v>7</v>
      </c>
      <c r="S226" s="17"/>
      <c r="T226" s="10"/>
      <c r="U226" s="10"/>
      <c r="W226" s="27" t="s">
        <v>8</v>
      </c>
      <c r="X226" s="11">
        <f>D226*H226*L226*0.9*P226*T226</f>
        <v>0</v>
      </c>
      <c r="Y226" s="11"/>
      <c r="Z226" s="2" t="s">
        <v>224</v>
      </c>
    </row>
    <row r="228" spans="2:26" ht="12.75">
      <c r="B228" s="7" t="s">
        <v>225</v>
      </c>
      <c r="C228" s="7"/>
      <c r="D228" s="7"/>
      <c r="E228" s="7"/>
      <c r="S228" s="18" t="s">
        <v>226</v>
      </c>
      <c r="T228" s="18"/>
      <c r="U228" s="18"/>
      <c r="V228" s="18"/>
      <c r="W228" s="1" t="s">
        <v>8</v>
      </c>
      <c r="X228" s="11">
        <f>X210+X212+X214+X216+X218+X220+X222+X224+X226</f>
        <v>0</v>
      </c>
      <c r="Y228" s="11"/>
      <c r="Z228" s="2" t="s">
        <v>227</v>
      </c>
    </row>
    <row r="229" ht="12.75">
      <c r="T229"/>
    </row>
    <row r="230" spans="2:18" ht="12.75">
      <c r="B230" s="19" t="s">
        <v>228</v>
      </c>
      <c r="C230" s="19"/>
      <c r="D230" s="19"/>
      <c r="E230" s="19"/>
      <c r="F230" s="19"/>
      <c r="G230" s="19"/>
      <c r="H230" s="19"/>
      <c r="I230" s="19"/>
      <c r="J230" s="19"/>
      <c r="K230" s="19"/>
      <c r="L230" s="19"/>
      <c r="M230" s="19"/>
      <c r="N230" s="19"/>
      <c r="O230" s="19"/>
      <c r="P230" s="19"/>
      <c r="Q230" s="19"/>
      <c r="R230" s="19"/>
    </row>
    <row r="232" spans="1:26" ht="12.75">
      <c r="A232" s="7" t="s">
        <v>229</v>
      </c>
      <c r="B232" s="7"/>
      <c r="C232" s="7"/>
      <c r="T232" s="18" t="s">
        <v>230</v>
      </c>
      <c r="U232" s="18"/>
      <c r="V232" s="18"/>
      <c r="W232" s="1" t="s">
        <v>8</v>
      </c>
      <c r="X232" s="11">
        <f>X201+X228</f>
        <v>0</v>
      </c>
      <c r="Y232" s="11"/>
      <c r="Z232" s="2" t="s">
        <v>231</v>
      </c>
    </row>
    <row r="233" ht="12.75">
      <c r="Y233" s="2"/>
    </row>
    <row r="234" spans="1:26" ht="12.75">
      <c r="A234" s="7" t="s">
        <v>232</v>
      </c>
      <c r="B234" s="7"/>
      <c r="C234" s="7"/>
      <c r="D234" s="7"/>
      <c r="T234" s="18" t="s">
        <v>233</v>
      </c>
      <c r="U234" s="18"/>
      <c r="V234" s="18"/>
      <c r="W234" s="1" t="s">
        <v>8</v>
      </c>
      <c r="X234" s="11" t="e">
        <f>IF(X127&gt;0,X232/X127,NA())</f>
        <v>#N/A</v>
      </c>
      <c r="Y234" s="11"/>
      <c r="Z234" s="2" t="s">
        <v>234</v>
      </c>
    </row>
    <row r="235" ht="12.75">
      <c r="Y235" s="2"/>
    </row>
    <row r="236" spans="1:26" ht="12.75">
      <c r="A236" s="7" t="s">
        <v>235</v>
      </c>
      <c r="B236" s="7"/>
      <c r="C236" s="7"/>
      <c r="D236" s="7"/>
      <c r="E236" s="7"/>
      <c r="F236" s="7"/>
      <c r="G236" s="7"/>
      <c r="H236" s="7"/>
      <c r="I236" s="7"/>
      <c r="X236" s="10"/>
      <c r="Y236" s="10"/>
      <c r="Z236" s="2" t="s">
        <v>236</v>
      </c>
    </row>
    <row r="237" ht="12.75">
      <c r="Y237" s="2"/>
    </row>
    <row r="238" spans="1:26" ht="12.75">
      <c r="A238" s="7" t="s">
        <v>237</v>
      </c>
      <c r="B238" s="7"/>
      <c r="C238" s="7"/>
      <c r="T238" s="18" t="s">
        <v>238</v>
      </c>
      <c r="U238" s="18"/>
      <c r="V238" s="18"/>
      <c r="W238" s="1" t="s">
        <v>8</v>
      </c>
      <c r="X238" s="11">
        <f>X232*X236</f>
        <v>0</v>
      </c>
      <c r="Y238" s="11"/>
      <c r="Z238" s="2" t="s">
        <v>239</v>
      </c>
    </row>
    <row r="243" spans="1:7" ht="12.75">
      <c r="A243" s="3" t="s">
        <v>240</v>
      </c>
      <c r="B243" s="3"/>
      <c r="C243" s="3"/>
      <c r="D243" s="3"/>
      <c r="E243" s="3"/>
      <c r="F243" s="3"/>
      <c r="G243" s="3"/>
    </row>
    <row r="244" spans="24:25" ht="12.75">
      <c r="X244" s="6" t="s">
        <v>241</v>
      </c>
      <c r="Y244" s="6"/>
    </row>
    <row r="245" spans="24:25" ht="12.75">
      <c r="X245" s="6"/>
      <c r="Y245" s="6"/>
    </row>
    <row r="246" spans="1:26" ht="12.75">
      <c r="A246" s="7" t="s">
        <v>242</v>
      </c>
      <c r="B246" s="7"/>
      <c r="C246" s="7"/>
      <c r="D246" s="7"/>
      <c r="E246" s="7"/>
      <c r="F246" s="7"/>
      <c r="G246" s="7"/>
      <c r="H246" s="7"/>
      <c r="I246" s="7"/>
      <c r="J246" s="7"/>
      <c r="X246" s="10"/>
      <c r="Y246" s="10"/>
      <c r="Z246" s="2" t="s">
        <v>243</v>
      </c>
    </row>
    <row r="247" ht="12.75">
      <c r="Y247" s="2"/>
    </row>
    <row r="248" spans="1:26" ht="12.75">
      <c r="A248" s="7" t="s">
        <v>244</v>
      </c>
      <c r="B248" s="7"/>
      <c r="C248" s="7"/>
      <c r="D248" s="7"/>
      <c r="E248" s="7"/>
      <c r="F248" s="7"/>
      <c r="G248" s="7"/>
      <c r="H248" s="7"/>
      <c r="I248" s="7"/>
      <c r="J248" s="7"/>
      <c r="K248" s="7"/>
      <c r="X248" s="10"/>
      <c r="Y248" s="10"/>
      <c r="Z248" s="2" t="s">
        <v>245</v>
      </c>
    </row>
    <row r="249" ht="12.75">
      <c r="Y249" s="2"/>
    </row>
    <row r="250" spans="1:26" ht="12.75">
      <c r="A250" s="7" t="s">
        <v>246</v>
      </c>
      <c r="B250" s="7"/>
      <c r="C250" s="7"/>
      <c r="D250" s="7"/>
      <c r="J250" s="20" t="s">
        <v>247</v>
      </c>
      <c r="K250" s="1" t="s">
        <v>8</v>
      </c>
      <c r="L250" s="13"/>
      <c r="M250" s="13"/>
      <c r="N250"/>
      <c r="Q250" s="18" t="s">
        <v>248</v>
      </c>
      <c r="R250" s="18"/>
      <c r="S250" s="18"/>
      <c r="T250" s="18"/>
      <c r="U250" s="18"/>
      <c r="V250" s="18"/>
      <c r="W250" s="1" t="s">
        <v>8</v>
      </c>
      <c r="X250" s="11" t="e">
        <f>IF(X127&gt;0,((X238/X127)-4)*0.2*L250,NA())</f>
        <v>#N/A</v>
      </c>
      <c r="Y250" s="11"/>
      <c r="Z250" s="2" t="s">
        <v>249</v>
      </c>
    </row>
    <row r="252" spans="2:14" ht="12.75">
      <c r="B252" s="19" t="s">
        <v>250</v>
      </c>
      <c r="C252" s="19"/>
      <c r="D252" s="19"/>
      <c r="E252" s="19"/>
      <c r="F252" s="19"/>
      <c r="G252" s="19"/>
      <c r="H252" s="19"/>
      <c r="I252" s="19"/>
      <c r="J252" s="19"/>
      <c r="K252" s="19"/>
      <c r="L252" s="19"/>
      <c r="M252" s="19"/>
      <c r="N252" s="19"/>
    </row>
    <row r="254" spans="1:26" ht="12.75">
      <c r="A254" s="7" t="s">
        <v>251</v>
      </c>
      <c r="B254" s="7"/>
      <c r="C254" s="7"/>
      <c r="D254" s="7"/>
      <c r="E254" s="7"/>
      <c r="F254" s="7"/>
      <c r="G254" s="7"/>
      <c r="S254" s="18" t="s">
        <v>252</v>
      </c>
      <c r="T254" s="18"/>
      <c r="U254" s="18"/>
      <c r="V254" s="18"/>
      <c r="W254" s="1" t="s">
        <v>8</v>
      </c>
      <c r="X254" s="11" t="e">
        <f>X246+X248+X250</f>
        <v>#N/A</v>
      </c>
      <c r="Y254" s="11"/>
      <c r="Z254" s="2" t="s">
        <v>253</v>
      </c>
    </row>
    <row r="255" ht="12.75">
      <c r="Y255" s="2"/>
    </row>
    <row r="256" spans="1:26" ht="12.75">
      <c r="A256" s="7" t="s">
        <v>254</v>
      </c>
      <c r="B256" s="7"/>
      <c r="C256" s="7"/>
      <c r="D256" s="7"/>
      <c r="E256" s="7"/>
      <c r="F256" s="7"/>
      <c r="G256" s="7"/>
      <c r="H256" s="7"/>
      <c r="I256" s="7"/>
      <c r="X256" s="10"/>
      <c r="Y256" s="10"/>
      <c r="Z256" s="2" t="s">
        <v>255</v>
      </c>
    </row>
    <row r="257" ht="12.75">
      <c r="Y257" s="2"/>
    </row>
    <row r="258" spans="1:26" ht="12.75">
      <c r="A258" s="7" t="s">
        <v>256</v>
      </c>
      <c r="B258" s="7"/>
      <c r="C258" s="7"/>
      <c r="D258" s="7"/>
      <c r="E258" s="7"/>
      <c r="F258" s="7"/>
      <c r="H258"/>
      <c r="J258" s="18" t="s">
        <v>257</v>
      </c>
      <c r="K258" s="18"/>
      <c r="L258" s="18"/>
      <c r="M258" s="18"/>
      <c r="N258" s="18"/>
      <c r="O258" s="1" t="s">
        <v>8</v>
      </c>
      <c r="P258" s="13"/>
      <c r="Q258" s="13"/>
      <c r="S258" s="18" t="s">
        <v>258</v>
      </c>
      <c r="T258" s="18"/>
      <c r="U258" s="18"/>
      <c r="V258" s="18"/>
      <c r="W258" s="1" t="s">
        <v>8</v>
      </c>
      <c r="X258" s="11" t="e">
        <f>IF(P16&gt;0,P258/P16,NA())</f>
        <v>#N/A</v>
      </c>
      <c r="Y258" s="11"/>
      <c r="Z258" s="2" t="s">
        <v>259</v>
      </c>
    </row>
    <row r="260" spans="1:26" ht="12.75">
      <c r="A260" s="7" t="s">
        <v>260</v>
      </c>
      <c r="B260" s="7"/>
      <c r="C260" s="7"/>
      <c r="D260" s="7"/>
      <c r="E260" s="7"/>
      <c r="U260" s="29" t="s">
        <v>261</v>
      </c>
      <c r="V260" s="29"/>
      <c r="W260" s="1" t="s">
        <v>8</v>
      </c>
      <c r="X260" s="11" t="e">
        <f>1-X258</f>
        <v>#N/A</v>
      </c>
      <c r="Y260" s="11"/>
      <c r="Z260" s="2" t="s">
        <v>262</v>
      </c>
    </row>
    <row r="261" ht="12.75">
      <c r="Y261" s="2"/>
    </row>
    <row r="262" spans="1:26" ht="12.75">
      <c r="A262" s="7" t="s">
        <v>263</v>
      </c>
      <c r="B262" s="7"/>
      <c r="C262" s="7"/>
      <c r="D262" s="7"/>
      <c r="E262" s="7"/>
      <c r="R262"/>
      <c r="S262" s="18" t="s">
        <v>264</v>
      </c>
      <c r="T262" s="18"/>
      <c r="U262" s="18"/>
      <c r="V262" s="18"/>
      <c r="W262" s="1" t="s">
        <v>8</v>
      </c>
      <c r="X262" s="11" t="e">
        <f>X254-(X256*X260)</f>
        <v>#N/A</v>
      </c>
      <c r="Y262" s="11"/>
      <c r="Z262" s="2" t="s">
        <v>265</v>
      </c>
    </row>
    <row r="267" spans="1:4" ht="12.75">
      <c r="A267" s="3" t="s">
        <v>266</v>
      </c>
      <c r="B267" s="3"/>
      <c r="C267" s="3"/>
      <c r="D267" s="3"/>
    </row>
    <row r="270" spans="1:26" ht="12.75">
      <c r="A270" s="7" t="s">
        <v>267</v>
      </c>
      <c r="B270" s="7"/>
      <c r="C270" s="7"/>
      <c r="D270" s="7"/>
      <c r="E270" s="7"/>
      <c r="F270" s="7"/>
      <c r="T270"/>
      <c r="U270" s="18" t="s">
        <v>268</v>
      </c>
      <c r="V270" s="18"/>
      <c r="W270" s="1" t="s">
        <v>8</v>
      </c>
      <c r="X270" s="11" t="e">
        <f>IF(X127&gt;0,X238/X127,NA())</f>
        <v>#N/A</v>
      </c>
      <c r="Y270" s="11"/>
      <c r="Z270" s="2" t="s">
        <v>269</v>
      </c>
    </row>
    <row r="271" ht="12.75">
      <c r="Y271" s="2"/>
    </row>
    <row r="272" spans="1:26" ht="12.75">
      <c r="A272" s="7" t="s">
        <v>270</v>
      </c>
      <c r="B272" s="7"/>
      <c r="C272" s="7"/>
      <c r="D272" s="7"/>
      <c r="U272" s="29" t="s">
        <v>271</v>
      </c>
      <c r="V272" s="29"/>
      <c r="W272" s="1" t="s">
        <v>8</v>
      </c>
      <c r="X272" s="11" t="e">
        <f>X262-X270</f>
        <v>#N/A</v>
      </c>
      <c r="Y272" s="11"/>
      <c r="Z272" s="2" t="s">
        <v>272</v>
      </c>
    </row>
    <row r="273" ht="12.75">
      <c r="Y273" s="2"/>
    </row>
    <row r="274" spans="1:26" ht="12.75">
      <c r="A274" s="7" t="s">
        <v>273</v>
      </c>
      <c r="B274" s="7"/>
      <c r="C274" s="7"/>
      <c r="D274" s="7"/>
      <c r="E274" s="7"/>
      <c r="F274" s="7"/>
      <c r="G274" s="7"/>
      <c r="H274" s="7"/>
      <c r="X274" s="10"/>
      <c r="Y274" s="10"/>
      <c r="Z274" s="2" t="s">
        <v>274</v>
      </c>
    </row>
    <row r="279" spans="1:7" ht="12.75">
      <c r="A279" s="3" t="s">
        <v>275</v>
      </c>
      <c r="B279" s="3"/>
      <c r="C279" s="3"/>
      <c r="D279" s="3"/>
      <c r="E279" s="3"/>
      <c r="F279" s="3"/>
      <c r="G279" s="3"/>
    </row>
    <row r="282" spans="1:26" ht="12.75">
      <c r="A282" s="7" t="s">
        <v>276</v>
      </c>
      <c r="B282" s="7"/>
      <c r="C282" s="7"/>
      <c r="D282" s="7"/>
      <c r="E282" s="7"/>
      <c r="F282" s="7"/>
      <c r="G282" s="7"/>
      <c r="H282" s="7"/>
      <c r="I282" s="7"/>
      <c r="S282" s="18" t="s">
        <v>277</v>
      </c>
      <c r="T282" s="18"/>
      <c r="U282" s="18"/>
      <c r="V282" s="18"/>
      <c r="W282" s="1" t="s">
        <v>8</v>
      </c>
      <c r="X282" s="11">
        <f>0.024*X274*X127</f>
        <v>0</v>
      </c>
      <c r="Y282" s="11"/>
      <c r="Z282" s="2" t="s">
        <v>278</v>
      </c>
    </row>
    <row r="284" spans="2:26" ht="12.75" customHeight="1">
      <c r="B284" s="30" t="s">
        <v>279</v>
      </c>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2:26" ht="12.75">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2:26" ht="12.75">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2:26" ht="12.75">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92" spans="1:16" ht="12.75">
      <c r="A292" s="3" t="s">
        <v>280</v>
      </c>
      <c r="B292" s="3"/>
      <c r="C292" s="3"/>
      <c r="D292" s="3"/>
      <c r="E292" s="3"/>
      <c r="F292" s="3"/>
      <c r="G292" s="3"/>
      <c r="H292" s="3"/>
      <c r="I292" s="3"/>
      <c r="J292" s="3"/>
      <c r="K292" s="3"/>
      <c r="L292" s="3"/>
      <c r="M292" s="3"/>
      <c r="N292" s="3"/>
      <c r="O292" s="3"/>
      <c r="P292" s="3"/>
    </row>
    <row r="294" spans="2:21" ht="12.75">
      <c r="B294" s="19" t="s">
        <v>281</v>
      </c>
      <c r="C294" s="19"/>
      <c r="D294" s="19"/>
      <c r="E294" s="19"/>
      <c r="F294" s="19"/>
      <c r="G294" s="19"/>
      <c r="H294" s="19"/>
      <c r="I294" s="19"/>
      <c r="J294" s="19"/>
      <c r="K294" s="19"/>
      <c r="L294" s="19"/>
      <c r="M294" s="19"/>
      <c r="N294" s="19"/>
      <c r="O294" s="19"/>
      <c r="P294" s="19"/>
      <c r="Q294" s="19"/>
      <c r="R294" s="19"/>
      <c r="S294" s="19"/>
      <c r="T294" s="19"/>
      <c r="U294" s="19"/>
    </row>
    <row r="296" spans="1:3" ht="12.75">
      <c r="A296" s="3" t="s">
        <v>282</v>
      </c>
      <c r="B296" s="3"/>
      <c r="C296" s="3"/>
    </row>
    <row r="298" spans="1:26" ht="12.75">
      <c r="A298" s="7" t="s">
        <v>283</v>
      </c>
      <c r="B298" s="7"/>
      <c r="C298" s="7"/>
      <c r="D298" s="7"/>
      <c r="E298" s="7"/>
      <c r="F298" s="7"/>
      <c r="G298" s="7"/>
      <c r="H298" s="7"/>
      <c r="I298" s="7"/>
      <c r="J298" s="7"/>
      <c r="K298" s="7"/>
      <c r="L298" s="7"/>
      <c r="M298" s="7"/>
      <c r="N298" s="7"/>
      <c r="O298" s="7"/>
      <c r="P298" s="7"/>
      <c r="Q298" s="7"/>
      <c r="R298" s="7"/>
      <c r="S298" s="7"/>
      <c r="T298" s="7"/>
      <c r="X298" s="10"/>
      <c r="Y298" s="10"/>
      <c r="Z298" s="2" t="s">
        <v>284</v>
      </c>
    </row>
    <row r="299" ht="12.75">
      <c r="Y299" s="2"/>
    </row>
    <row r="300" spans="1:26" ht="12.75">
      <c r="A300" s="7" t="s">
        <v>285</v>
      </c>
      <c r="B300" s="7"/>
      <c r="C300" s="7"/>
      <c r="D300" s="7"/>
      <c r="E300" s="7"/>
      <c r="F300" s="7"/>
      <c r="G300" s="7"/>
      <c r="X300" s="10"/>
      <c r="Y300" s="10"/>
      <c r="Z300" s="2" t="s">
        <v>286</v>
      </c>
    </row>
    <row r="302" spans="2:25" ht="12.75">
      <c r="B302" s="19" t="s">
        <v>287</v>
      </c>
      <c r="C302" s="19"/>
      <c r="D302" s="19"/>
      <c r="E302" s="19"/>
      <c r="F302" s="19"/>
      <c r="G302" s="19"/>
      <c r="H302" s="19"/>
      <c r="I302" s="19"/>
      <c r="J302" s="19"/>
      <c r="K302" s="19"/>
      <c r="L302" s="19"/>
      <c r="M302" s="19"/>
      <c r="N302" s="19"/>
      <c r="O302" s="19"/>
      <c r="P302" s="19"/>
      <c r="Q302" s="19"/>
      <c r="R302" s="19"/>
      <c r="S302" s="19"/>
      <c r="T302" s="19"/>
      <c r="U302" s="19"/>
      <c r="V302" s="19"/>
      <c r="W302" s="19"/>
      <c r="X302" s="19"/>
      <c r="Y302" s="19"/>
    </row>
    <row r="304" spans="1:26" ht="12.75">
      <c r="A304" s="7" t="s">
        <v>288</v>
      </c>
      <c r="B304" s="7"/>
      <c r="C304" s="7"/>
      <c r="D304" s="7"/>
      <c r="E304" s="7"/>
      <c r="F304" s="7"/>
      <c r="G304" s="7"/>
      <c r="H304" s="7"/>
      <c r="I304" s="7"/>
      <c r="J304" s="7"/>
      <c r="K304" s="7"/>
      <c r="L304" s="7"/>
      <c r="M304" s="7"/>
      <c r="N304" s="7"/>
      <c r="O304" s="7"/>
      <c r="P304" s="7"/>
      <c r="Q304" s="7"/>
      <c r="R304" s="7"/>
      <c r="X304" s="10"/>
      <c r="Y304" s="10"/>
      <c r="Z304" s="2" t="s">
        <v>289</v>
      </c>
    </row>
    <row r="305" ht="12.75">
      <c r="Y305" s="2"/>
    </row>
    <row r="306" spans="1:26" ht="12.75">
      <c r="A306" s="7" t="s">
        <v>290</v>
      </c>
      <c r="B306" s="7"/>
      <c r="C306" s="7"/>
      <c r="D306" s="7"/>
      <c r="E306" s="7"/>
      <c r="F306" s="7"/>
      <c r="G306" s="7"/>
      <c r="H306" s="7"/>
      <c r="I306" s="7"/>
      <c r="Q306" s="18" t="s">
        <v>291</v>
      </c>
      <c r="R306" s="18"/>
      <c r="S306" s="18"/>
      <c r="T306" s="18"/>
      <c r="U306" s="18"/>
      <c r="V306" s="18"/>
      <c r="W306" s="1" t="s">
        <v>8</v>
      </c>
      <c r="X306" s="11" t="e">
        <f>IF(X300&gt;0,(1-X298)*X282*100/X300,NA())</f>
        <v>#N/A</v>
      </c>
      <c r="Y306" s="11"/>
      <c r="Z306" s="2" t="s">
        <v>292</v>
      </c>
    </row>
    <row r="308" spans="1:26" ht="12.75">
      <c r="A308" s="7" t="s">
        <v>293</v>
      </c>
      <c r="B308" s="7"/>
      <c r="C308" s="7"/>
      <c r="D308" s="7"/>
      <c r="E308" s="7"/>
      <c r="F308" s="7"/>
      <c r="G308" s="7"/>
      <c r="H308" s="7"/>
      <c r="R308" s="18" t="s">
        <v>294</v>
      </c>
      <c r="S308" s="18"/>
      <c r="T308" s="18"/>
      <c r="U308" s="18"/>
      <c r="V308" s="18"/>
      <c r="W308" s="1" t="s">
        <v>8</v>
      </c>
      <c r="X308" s="11" t="e">
        <f>IF(X304&gt;0,X298*X282*100/X304,NA())</f>
        <v>#N/A</v>
      </c>
      <c r="Y308" s="11"/>
      <c r="Z308" s="2" t="s">
        <v>295</v>
      </c>
    </row>
    <row r="311" spans="1:3" ht="12.75">
      <c r="A311" s="31" t="s">
        <v>193</v>
      </c>
      <c r="B311" s="31"/>
      <c r="C311" s="31"/>
    </row>
    <row r="313" spans="1:26" ht="12.75">
      <c r="A313" s="7" t="s">
        <v>296</v>
      </c>
      <c r="B313" s="7"/>
      <c r="C313" s="7"/>
      <c r="D313" s="7"/>
      <c r="E313" s="7"/>
      <c r="F313" s="7"/>
      <c r="X313" s="13"/>
      <c r="Y313" s="13"/>
      <c r="Z313" s="2" t="s">
        <v>297</v>
      </c>
    </row>
    <row r="315" spans="2:25" ht="12.75">
      <c r="B315" s="19" t="s">
        <v>287</v>
      </c>
      <c r="C315" s="19"/>
      <c r="D315" s="19"/>
      <c r="E315" s="19"/>
      <c r="F315" s="19"/>
      <c r="G315" s="19"/>
      <c r="H315" s="19"/>
      <c r="I315" s="19"/>
      <c r="J315" s="19"/>
      <c r="K315" s="19"/>
      <c r="L315" s="19"/>
      <c r="M315" s="19"/>
      <c r="N315" s="19"/>
      <c r="O315" s="19"/>
      <c r="P315" s="19"/>
      <c r="Q315" s="19"/>
      <c r="R315" s="19"/>
      <c r="S315" s="19"/>
      <c r="T315" s="19"/>
      <c r="U315" s="19"/>
      <c r="V315" s="19"/>
      <c r="W315" s="19"/>
      <c r="X315" s="19"/>
      <c r="Y315" s="19"/>
    </row>
    <row r="317" spans="1:26" ht="12.75">
      <c r="A317" s="7" t="s">
        <v>298</v>
      </c>
      <c r="B317" s="7"/>
      <c r="C317" s="7"/>
      <c r="D317" s="7"/>
      <c r="E317" s="7"/>
      <c r="F317" s="7"/>
      <c r="G317" s="7"/>
      <c r="H317" s="7"/>
      <c r="I317" s="7"/>
      <c r="S317" s="18" t="s">
        <v>299</v>
      </c>
      <c r="T317" s="18"/>
      <c r="U317" s="18"/>
      <c r="V317" s="18"/>
      <c r="W317" s="1" t="s">
        <v>8</v>
      </c>
      <c r="X317" s="11" t="e">
        <f>IF(X313&gt;0,X181*100/X313,NA())</f>
        <v>#N/A</v>
      </c>
      <c r="Y317" s="11"/>
      <c r="Z317" s="2" t="s">
        <v>300</v>
      </c>
    </row>
    <row r="320" spans="1:25" ht="12.75">
      <c r="A320" s="3" t="s">
        <v>301</v>
      </c>
      <c r="B320" s="3"/>
      <c r="C320" s="3"/>
      <c r="D320" s="3"/>
      <c r="E320" s="3"/>
      <c r="F320" s="3"/>
      <c r="G320" s="3"/>
      <c r="X320" s="6" t="s">
        <v>302</v>
      </c>
      <c r="Y320" s="6"/>
    </row>
    <row r="321" spans="24:25" ht="12.75">
      <c r="X321" s="6"/>
      <c r="Y321" s="6"/>
    </row>
    <row r="322" spans="2:26" ht="12.75">
      <c r="B322" s="15" t="s">
        <v>303</v>
      </c>
      <c r="C322" s="15"/>
      <c r="D322" s="15"/>
      <c r="E322" s="15"/>
      <c r="F322" s="15"/>
      <c r="G322" s="15"/>
      <c r="H322" s="15"/>
      <c r="X322" s="13"/>
      <c r="Y322" s="13"/>
      <c r="Z322" s="2" t="s">
        <v>304</v>
      </c>
    </row>
    <row r="324" spans="2:26" ht="12.75">
      <c r="B324" s="19" t="s">
        <v>305</v>
      </c>
      <c r="C324" s="19"/>
      <c r="D324" s="19"/>
      <c r="E324" s="19"/>
      <c r="F324" s="19"/>
      <c r="G324" s="19"/>
      <c r="H324" s="19"/>
      <c r="I324" s="19"/>
      <c r="J324" s="19"/>
      <c r="X324" s="13"/>
      <c r="Y324" s="13"/>
      <c r="Z324" s="2" t="s">
        <v>306</v>
      </c>
    </row>
    <row r="326" spans="2:26" ht="12.75">
      <c r="B326" s="19" t="s">
        <v>307</v>
      </c>
      <c r="C326" s="19"/>
      <c r="D326" s="19"/>
      <c r="E326" s="19"/>
      <c r="F326" s="19"/>
      <c r="G326" s="19"/>
      <c r="H326" s="19"/>
      <c r="I326" s="19"/>
      <c r="X326" s="13"/>
      <c r="Y326" s="13"/>
      <c r="Z326" s="2" t="s">
        <v>308</v>
      </c>
    </row>
    <row r="327" spans="24:25" ht="12.75">
      <c r="X327"/>
      <c r="Y327"/>
    </row>
    <row r="328" spans="2:26" ht="12.75">
      <c r="B328" s="19" t="s">
        <v>309</v>
      </c>
      <c r="C328" s="19"/>
      <c r="D328" s="19"/>
      <c r="E328" s="19"/>
      <c r="F328" s="19"/>
      <c r="G328" s="19"/>
      <c r="H328" s="19"/>
      <c r="I328" s="19"/>
      <c r="J328" s="19"/>
      <c r="K328" s="19"/>
      <c r="L328" s="19"/>
      <c r="M328" s="19"/>
      <c r="N328" s="19"/>
      <c r="O328" s="19"/>
      <c r="P328" s="19"/>
      <c r="X328" s="13"/>
      <c r="Y328" s="13"/>
      <c r="Z328" s="2" t="s">
        <v>310</v>
      </c>
    </row>
    <row r="330" spans="2:26" ht="12.75">
      <c r="B330" s="19" t="s">
        <v>311</v>
      </c>
      <c r="C330" s="19"/>
      <c r="D330" s="19"/>
      <c r="E330" s="19"/>
      <c r="F330" s="19"/>
      <c r="G330" s="19"/>
      <c r="H330" s="19"/>
      <c r="I330" s="19"/>
      <c r="J330" s="19"/>
      <c r="K330" s="19"/>
      <c r="L330" s="19"/>
      <c r="X330" s="13"/>
      <c r="Y330" s="13"/>
      <c r="Z330" s="2" t="s">
        <v>312</v>
      </c>
    </row>
    <row r="332" spans="2:26" ht="12.75">
      <c r="B332" s="19" t="s">
        <v>313</v>
      </c>
      <c r="C332" s="19"/>
      <c r="D332" s="19"/>
      <c r="E332" s="19"/>
      <c r="F332" s="19"/>
      <c r="G332" s="19"/>
      <c r="H332" s="19"/>
      <c r="I332" s="19"/>
      <c r="X332" s="13"/>
      <c r="Y332" s="13"/>
      <c r="Z332" s="2" t="s">
        <v>314</v>
      </c>
    </row>
    <row r="334" spans="1:26" ht="12.75">
      <c r="A334" s="7" t="s">
        <v>315</v>
      </c>
      <c r="B334" s="7"/>
      <c r="C334" s="7"/>
      <c r="D334" s="7"/>
      <c r="E334" s="7"/>
      <c r="F334" s="7"/>
      <c r="G334" s="7"/>
      <c r="H334" s="7"/>
      <c r="I334" s="7"/>
      <c r="J334" s="7"/>
      <c r="N334" s="18" t="s">
        <v>316</v>
      </c>
      <c r="O334" s="18"/>
      <c r="P334" s="18"/>
      <c r="Q334" s="18"/>
      <c r="R334" s="18"/>
      <c r="S334" s="18"/>
      <c r="T334" s="18"/>
      <c r="U334" s="18"/>
      <c r="V334" s="18"/>
      <c r="W334" s="1" t="s">
        <v>8</v>
      </c>
      <c r="X334" s="11">
        <f>X322+X324+X326+X328+X330+X332</f>
        <v>0</v>
      </c>
      <c r="Y334" s="11"/>
      <c r="Z334" s="2" t="s">
        <v>317</v>
      </c>
    </row>
    <row r="339" spans="1:9" ht="12.75">
      <c r="A339" s="3" t="s">
        <v>318</v>
      </c>
      <c r="B339" s="3"/>
      <c r="C339" s="3"/>
      <c r="D339" s="3"/>
      <c r="E339" s="3"/>
      <c r="F339" s="3"/>
      <c r="G339" s="3"/>
      <c r="H339" s="3"/>
      <c r="I339" s="3"/>
    </row>
    <row r="340" spans="16:25" ht="12.75" customHeight="1">
      <c r="P340" s="5" t="s">
        <v>319</v>
      </c>
      <c r="Q340" s="5"/>
      <c r="T340" s="5" t="s">
        <v>320</v>
      </c>
      <c r="U340" s="5"/>
      <c r="X340" s="5" t="s">
        <v>321</v>
      </c>
      <c r="Y340" s="5"/>
    </row>
    <row r="341" spans="15:25" ht="12.75">
      <c r="O341" s="26"/>
      <c r="P341" s="5"/>
      <c r="Q341" s="5"/>
      <c r="S341" s="26"/>
      <c r="T341" s="5"/>
      <c r="U341" s="5"/>
      <c r="X341" s="5"/>
      <c r="Y341" s="5"/>
    </row>
    <row r="342" spans="16:25" ht="12.75">
      <c r="P342" s="5"/>
      <c r="Q342" s="5"/>
      <c r="T342" s="5"/>
      <c r="U342" s="5"/>
      <c r="X342" s="5"/>
      <c r="Y342" s="5"/>
    </row>
    <row r="343" spans="1:26" ht="12.75">
      <c r="A343" s="3" t="s">
        <v>322</v>
      </c>
      <c r="B343" s="3"/>
      <c r="C343" s="3"/>
      <c r="D343" s="3"/>
      <c r="E343" s="3"/>
      <c r="F343" s="3"/>
      <c r="R343" s="18" t="s">
        <v>323</v>
      </c>
      <c r="S343" s="18"/>
      <c r="T343" s="13"/>
      <c r="U343" s="13"/>
      <c r="V343" s="6" t="s">
        <v>324</v>
      </c>
      <c r="W343" s="6"/>
      <c r="X343" s="11" t="e">
        <f>X306*T343*0.01</f>
        <v>#N/A</v>
      </c>
      <c r="Y343" s="11"/>
      <c r="Z343" s="2" t="s">
        <v>325</v>
      </c>
    </row>
    <row r="345" spans="1:26" ht="12.75">
      <c r="A345" s="3" t="s">
        <v>326</v>
      </c>
      <c r="B345" s="3"/>
      <c r="C345" s="3"/>
      <c r="D345" s="3"/>
      <c r="E345" s="3"/>
      <c r="F345" s="3"/>
      <c r="R345" s="18" t="s">
        <v>327</v>
      </c>
      <c r="S345" s="18"/>
      <c r="T345" s="13"/>
      <c r="U345" s="13"/>
      <c r="V345" s="6" t="s">
        <v>324</v>
      </c>
      <c r="W345" s="6"/>
      <c r="X345" s="11" t="e">
        <f>X308*T345*0.01</f>
        <v>#N/A</v>
      </c>
      <c r="Y345" s="11"/>
      <c r="Z345" s="2" t="s">
        <v>328</v>
      </c>
    </row>
    <row r="347" spans="1:3" ht="12.75">
      <c r="A347" s="3" t="s">
        <v>193</v>
      </c>
      <c r="B347" s="3"/>
      <c r="C347" s="3"/>
    </row>
    <row r="349" spans="1:8" ht="12.75">
      <c r="A349" s="7" t="s">
        <v>329</v>
      </c>
      <c r="B349" s="7"/>
      <c r="C349" s="7"/>
      <c r="D349" s="7"/>
      <c r="E349" s="7"/>
      <c r="F349" s="7"/>
      <c r="G349" s="7"/>
      <c r="H349" s="7"/>
    </row>
    <row r="351" spans="2:26" ht="12.75">
      <c r="B351" s="7" t="s">
        <v>330</v>
      </c>
      <c r="C351" s="7"/>
      <c r="D351" s="7"/>
      <c r="E351" s="7"/>
      <c r="F351" s="7"/>
      <c r="G351" s="7"/>
      <c r="H351" s="7"/>
      <c r="I351" s="7"/>
      <c r="J351" s="7"/>
      <c r="K351" s="7"/>
      <c r="L351" s="7"/>
      <c r="M351" s="7"/>
      <c r="X351" s="13"/>
      <c r="Y351" s="13"/>
      <c r="Z351" s="2" t="s">
        <v>331</v>
      </c>
    </row>
    <row r="352" ht="12.75">
      <c r="Y352" s="2"/>
    </row>
    <row r="353" spans="2:26" ht="12.75">
      <c r="B353" s="7" t="s">
        <v>332</v>
      </c>
      <c r="C353" s="7"/>
      <c r="D353" s="7"/>
      <c r="E353" s="7"/>
      <c r="T353"/>
      <c r="U353"/>
      <c r="V353" s="6" t="s">
        <v>333</v>
      </c>
      <c r="W353" s="6"/>
      <c r="X353" s="11">
        <f>1-X351</f>
        <v>1</v>
      </c>
      <c r="Y353" s="11"/>
      <c r="Z353" s="2" t="s">
        <v>334</v>
      </c>
    </row>
    <row r="354" spans="20:25" ht="12.75">
      <c r="T354" s="32"/>
      <c r="U354"/>
      <c r="V354"/>
      <c r="W354"/>
      <c r="X354"/>
      <c r="Y354"/>
    </row>
    <row r="355" spans="2:26" ht="12.75">
      <c r="B355" s="7" t="s">
        <v>335</v>
      </c>
      <c r="C355" s="7"/>
      <c r="D355" s="7"/>
      <c r="P355" s="18" t="s">
        <v>336</v>
      </c>
      <c r="Q355" s="18"/>
      <c r="R355" s="18"/>
      <c r="S355" s="4" t="s">
        <v>7</v>
      </c>
      <c r="T355" s="13"/>
      <c r="U355" s="13"/>
      <c r="V355" s="6" t="s">
        <v>324</v>
      </c>
      <c r="W355" s="6"/>
      <c r="X355" s="11">
        <f>X322*X351*T355*0.01</f>
        <v>0</v>
      </c>
      <c r="Y355" s="11"/>
      <c r="Z355" s="2" t="s">
        <v>337</v>
      </c>
    </row>
    <row r="356" ht="12.75">
      <c r="Y356" s="2"/>
    </row>
    <row r="357" spans="2:26" ht="12.75">
      <c r="B357" s="7" t="s">
        <v>338</v>
      </c>
      <c r="C357" s="7"/>
      <c r="D357" s="7"/>
      <c r="P357" s="18" t="s">
        <v>339</v>
      </c>
      <c r="Q357" s="18"/>
      <c r="R357" s="18"/>
      <c r="S357" s="4" t="s">
        <v>7</v>
      </c>
      <c r="T357" s="13"/>
      <c r="U357" s="13"/>
      <c r="V357" s="6" t="s">
        <v>324</v>
      </c>
      <c r="W357" s="6"/>
      <c r="X357" s="11">
        <f>X322*X353*T357*0.01</f>
        <v>0</v>
      </c>
      <c r="Y357" s="11"/>
      <c r="Z357" s="2" t="s">
        <v>340</v>
      </c>
    </row>
    <row r="358" ht="12.75">
      <c r="S358" s="4"/>
    </row>
    <row r="359" spans="1:26" ht="12.75">
      <c r="A359" s="7" t="s">
        <v>341</v>
      </c>
      <c r="B359" s="7"/>
      <c r="C359" s="7"/>
      <c r="D359" s="7"/>
      <c r="E359" s="7"/>
      <c r="F359" s="7"/>
      <c r="Q359" s="18" t="s">
        <v>300</v>
      </c>
      <c r="R359" s="18"/>
      <c r="S359" s="4" t="s">
        <v>7</v>
      </c>
      <c r="T359" s="13"/>
      <c r="U359" s="13"/>
      <c r="V359" s="6" t="s">
        <v>324</v>
      </c>
      <c r="W359" s="6"/>
      <c r="X359" s="11" t="e">
        <f>X317*T359*0.01</f>
        <v>#N/A</v>
      </c>
      <c r="Y359" s="11"/>
      <c r="Z359" s="2" t="s">
        <v>342</v>
      </c>
    </row>
    <row r="360" spans="19:25" ht="12.75">
      <c r="S360" s="4"/>
      <c r="T360"/>
      <c r="U360"/>
      <c r="X360"/>
      <c r="Y360"/>
    </row>
    <row r="361" spans="1:26" ht="12.75">
      <c r="A361" s="3" t="s">
        <v>343</v>
      </c>
      <c r="B361" s="3"/>
      <c r="C361" s="3"/>
      <c r="D361" s="3"/>
      <c r="E361" s="3"/>
      <c r="F361" s="3"/>
      <c r="Q361" s="29" t="s">
        <v>317</v>
      </c>
      <c r="R361" s="29"/>
      <c r="S361" s="4" t="s">
        <v>7</v>
      </c>
      <c r="T361" s="13"/>
      <c r="U361" s="13"/>
      <c r="V361" s="6" t="s">
        <v>324</v>
      </c>
      <c r="W361" s="6"/>
      <c r="X361" s="11">
        <f>X334*T361*0.01</f>
        <v>0</v>
      </c>
      <c r="Y361" s="11"/>
      <c r="Z361" s="2" t="s">
        <v>344</v>
      </c>
    </row>
    <row r="362" spans="19:25" ht="12.75">
      <c r="S362" s="4"/>
      <c r="Y362" s="2"/>
    </row>
    <row r="363" spans="1:26" ht="12.75">
      <c r="A363" s="3" t="s">
        <v>345</v>
      </c>
      <c r="B363" s="3"/>
      <c r="C363" s="3"/>
      <c r="D363" s="3"/>
      <c r="E363" s="3"/>
      <c r="F363" s="3"/>
      <c r="G363" s="3"/>
      <c r="H363" s="3"/>
      <c r="I363" s="3"/>
      <c r="P363" s="13"/>
      <c r="Q363" s="13"/>
      <c r="S363" s="4" t="s">
        <v>7</v>
      </c>
      <c r="T363" s="13"/>
      <c r="U363" s="13"/>
      <c r="V363" s="6" t="s">
        <v>324</v>
      </c>
      <c r="W363" s="6"/>
      <c r="X363" s="11">
        <f>P363*T363*0.01</f>
        <v>0</v>
      </c>
      <c r="Y363" s="11"/>
      <c r="Z363" s="2" t="s">
        <v>346</v>
      </c>
    </row>
    <row r="365" spans="1:26" ht="12.75">
      <c r="A365" s="3" t="s">
        <v>347</v>
      </c>
      <c r="B365" s="3"/>
      <c r="C365" s="3"/>
      <c r="D365" s="3"/>
      <c r="E365" s="3"/>
      <c r="F365" s="3"/>
      <c r="G365" s="3"/>
      <c r="H365" s="3"/>
      <c r="X365" s="13"/>
      <c r="Y365" s="13"/>
      <c r="Z365" s="2" t="s">
        <v>348</v>
      </c>
    </row>
    <row r="367" spans="1:14" ht="12.75">
      <c r="A367" s="3" t="s">
        <v>349</v>
      </c>
      <c r="B367" s="3"/>
      <c r="C367" s="3"/>
      <c r="D367" s="3"/>
      <c r="E367" s="3"/>
      <c r="F367" s="3"/>
      <c r="G367" s="3"/>
      <c r="H367" s="3"/>
      <c r="I367" s="3"/>
      <c r="J367" s="3"/>
      <c r="K367" s="3"/>
      <c r="L367" s="3"/>
      <c r="M367" s="3"/>
      <c r="N367" s="3"/>
    </row>
    <row r="369" spans="2:23" ht="12.75">
      <c r="B369" s="7" t="s">
        <v>350</v>
      </c>
      <c r="C369" s="7"/>
      <c r="D369" s="7"/>
      <c r="E369" s="7"/>
      <c r="F369" s="7"/>
      <c r="G369" s="7"/>
      <c r="H369" s="7"/>
      <c r="P369" s="13"/>
      <c r="Q369" s="13"/>
      <c r="R369" s="2" t="s">
        <v>351</v>
      </c>
      <c r="S369" s="33"/>
      <c r="W369"/>
    </row>
    <row r="370" spans="18:23" ht="12.75">
      <c r="R370" s="2"/>
      <c r="S370" s="33"/>
      <c r="T370"/>
      <c r="U370"/>
      <c r="W370"/>
    </row>
    <row r="371" spans="2:26" ht="12.75">
      <c r="B371" s="7" t="s">
        <v>352</v>
      </c>
      <c r="C371" s="7"/>
      <c r="D371" s="7"/>
      <c r="E371" s="7"/>
      <c r="F371" s="7"/>
      <c r="G371" s="7"/>
      <c r="H371" s="7"/>
      <c r="I371" s="7"/>
      <c r="R371" s="22" t="s">
        <v>351</v>
      </c>
      <c r="S371" s="33" t="s">
        <v>7</v>
      </c>
      <c r="T371" s="13"/>
      <c r="U371" s="13"/>
      <c r="V371" s="6" t="s">
        <v>324</v>
      </c>
      <c r="W371" s="6"/>
      <c r="X371" s="11">
        <f>P369*T371*0.01</f>
        <v>0</v>
      </c>
      <c r="Y371" s="11"/>
      <c r="Z371" s="2" t="s">
        <v>353</v>
      </c>
    </row>
    <row r="372" spans="16:19" ht="12.75">
      <c r="P372"/>
      <c r="Q372"/>
      <c r="R372" s="2"/>
      <c r="S372" s="33"/>
    </row>
    <row r="373" spans="2:19" ht="12.75">
      <c r="B373" s="7" t="s">
        <v>354</v>
      </c>
      <c r="C373" s="7"/>
      <c r="D373" s="7"/>
      <c r="E373" s="7"/>
      <c r="F373" s="7"/>
      <c r="G373" s="7"/>
      <c r="H373" s="7"/>
      <c r="I373" s="7"/>
      <c r="J373" s="7"/>
      <c r="P373" s="13"/>
      <c r="Q373" s="13"/>
      <c r="R373" s="2" t="s">
        <v>355</v>
      </c>
      <c r="S373" s="33"/>
    </row>
    <row r="374" spans="18:19" ht="12.75">
      <c r="R374" s="2"/>
      <c r="S374" s="33"/>
    </row>
    <row r="375" spans="2:26" ht="12.75">
      <c r="B375" s="7" t="s">
        <v>356</v>
      </c>
      <c r="C375" s="7"/>
      <c r="D375" s="7"/>
      <c r="E375" s="7"/>
      <c r="F375" s="7"/>
      <c r="G375" s="7"/>
      <c r="H375" s="7"/>
      <c r="R375" s="22" t="s">
        <v>355</v>
      </c>
      <c r="S375" s="33" t="s">
        <v>7</v>
      </c>
      <c r="T375" s="13"/>
      <c r="U375" s="13"/>
      <c r="V375" s="6" t="s">
        <v>324</v>
      </c>
      <c r="W375" s="6"/>
      <c r="X375" s="11">
        <f>P373*T375*0.01</f>
        <v>0</v>
      </c>
      <c r="Y375" s="11"/>
      <c r="Z375" s="2" t="s">
        <v>357</v>
      </c>
    </row>
    <row r="377" spans="1:26" ht="12.75">
      <c r="A377" s="31" t="s">
        <v>358</v>
      </c>
      <c r="B377" s="31"/>
      <c r="C377" s="31"/>
      <c r="D377" s="31"/>
      <c r="H377"/>
      <c r="I377" s="6"/>
      <c r="J377" s="6" t="s">
        <v>359</v>
      </c>
      <c r="K377" s="6"/>
      <c r="L377" s="6"/>
      <c r="M377" s="6"/>
      <c r="N377" s="6"/>
      <c r="O377" s="6"/>
      <c r="P377" s="6"/>
      <c r="Q377" s="6"/>
      <c r="R377" s="6"/>
      <c r="S377" s="6"/>
      <c r="T377" s="6"/>
      <c r="U377" s="6"/>
      <c r="V377" s="6"/>
      <c r="W377" s="1" t="s">
        <v>8</v>
      </c>
      <c r="X377" s="11" t="e">
        <f>X343+X345+X355+X357+X359+X361+X363+X365+X371+X375</f>
        <v>#N/A</v>
      </c>
      <c r="Y377" s="11"/>
      <c r="Z377" s="2" t="s">
        <v>360</v>
      </c>
    </row>
    <row r="382" spans="1:10" ht="12.75">
      <c r="A382" s="3" t="s">
        <v>361</v>
      </c>
      <c r="B382" s="3"/>
      <c r="C382" s="3"/>
      <c r="D382" s="3"/>
      <c r="E382" s="3"/>
      <c r="F382" s="3"/>
      <c r="G382" s="3"/>
      <c r="H382" s="3"/>
      <c r="I382" s="3"/>
      <c r="J382" s="3"/>
    </row>
    <row r="384" spans="2:26" ht="12.75">
      <c r="B384" s="7" t="s">
        <v>362</v>
      </c>
      <c r="C384" s="7"/>
      <c r="D384" s="7"/>
      <c r="E384" s="7"/>
      <c r="F384" s="7"/>
      <c r="G384" s="7"/>
      <c r="X384" s="13"/>
      <c r="Y384" s="13"/>
      <c r="Z384" s="2" t="s">
        <v>363</v>
      </c>
    </row>
    <row r="385" spans="24:25" ht="12.75">
      <c r="X385"/>
      <c r="Y385"/>
    </row>
    <row r="386" spans="2:26" ht="12.75">
      <c r="B386" s="7" t="s">
        <v>364</v>
      </c>
      <c r="C386" s="7"/>
      <c r="D386" s="7"/>
      <c r="E386" s="7"/>
      <c r="F386" s="7"/>
      <c r="P386" s="18" t="s">
        <v>365</v>
      </c>
      <c r="Q386" s="18"/>
      <c r="R386" s="18"/>
      <c r="S386" s="18"/>
      <c r="T386" s="18"/>
      <c r="U386" s="18"/>
      <c r="V386" s="18"/>
      <c r="W386" s="1" t="s">
        <v>8</v>
      </c>
      <c r="X386" s="11" t="e">
        <f>((X377*X384)-30)/(P16+45)</f>
        <v>#N/A</v>
      </c>
      <c r="Y386" s="11"/>
      <c r="Z386" s="2" t="s">
        <v>366</v>
      </c>
    </row>
    <row r="387" ht="12.75">
      <c r="Y387" s="2"/>
    </row>
    <row r="388" spans="2:26" ht="12.75">
      <c r="B388" s="3" t="s">
        <v>367</v>
      </c>
      <c r="C388" s="3"/>
      <c r="D388" s="3"/>
      <c r="E388" s="3"/>
      <c r="F388" s="3"/>
      <c r="X388" s="13"/>
      <c r="Y388" s="13"/>
      <c r="Z388" s="2" t="s">
        <v>368</v>
      </c>
    </row>
  </sheetData>
  <sheetProtection selectLockedCells="1" selectUnlockedCells="1"/>
  <mergeCells count="497">
    <mergeCell ref="A1:G1"/>
    <mergeCell ref="A5:G5"/>
    <mergeCell ref="P5:Q7"/>
    <mergeCell ref="T5:U7"/>
    <mergeCell ref="X5:Y6"/>
    <mergeCell ref="A8:C8"/>
    <mergeCell ref="P8:Q8"/>
    <mergeCell ref="T8:U8"/>
    <mergeCell ref="X8:Y8"/>
    <mergeCell ref="A10:B10"/>
    <mergeCell ref="P10:Q10"/>
    <mergeCell ref="T10:U10"/>
    <mergeCell ref="X10:Y10"/>
    <mergeCell ref="A12:C12"/>
    <mergeCell ref="P12:Q12"/>
    <mergeCell ref="T12:U12"/>
    <mergeCell ref="X12:Y12"/>
    <mergeCell ref="A14:D14"/>
    <mergeCell ref="P14:Q14"/>
    <mergeCell ref="T14:U14"/>
    <mergeCell ref="X14:Y14"/>
    <mergeCell ref="A16:C16"/>
    <mergeCell ref="J16:N16"/>
    <mergeCell ref="P16:Q16"/>
    <mergeCell ref="A18:D18"/>
    <mergeCell ref="S18:V18"/>
    <mergeCell ref="X18:Y18"/>
    <mergeCell ref="A23:E23"/>
    <mergeCell ref="T24:U25"/>
    <mergeCell ref="A26:D26"/>
    <mergeCell ref="P26:Q26"/>
    <mergeCell ref="T26:U26"/>
    <mergeCell ref="A28:D28"/>
    <mergeCell ref="P28:Q28"/>
    <mergeCell ref="T28:U28"/>
    <mergeCell ref="A30:I30"/>
    <mergeCell ref="P30:Q30"/>
    <mergeCell ref="T30:U30"/>
    <mergeCell ref="X31:Y33"/>
    <mergeCell ref="A32:F32"/>
    <mergeCell ref="P32:Q32"/>
    <mergeCell ref="T32:U32"/>
    <mergeCell ref="A34:H34"/>
    <mergeCell ref="O34:R34"/>
    <mergeCell ref="T34:U34"/>
    <mergeCell ref="X34:Y34"/>
    <mergeCell ref="A37:L37"/>
    <mergeCell ref="B39:H39"/>
    <mergeCell ref="T39:U39"/>
    <mergeCell ref="B41:E41"/>
    <mergeCell ref="T41:V41"/>
    <mergeCell ref="X41:Y41"/>
    <mergeCell ref="B43:R43"/>
    <mergeCell ref="X43:Y43"/>
    <mergeCell ref="B45:O45"/>
    <mergeCell ref="X45:Y45"/>
    <mergeCell ref="B47:I47"/>
    <mergeCell ref="X47:Y47"/>
    <mergeCell ref="B49:K49"/>
    <mergeCell ref="T49:U49"/>
    <mergeCell ref="B51:Q51"/>
    <mergeCell ref="B53:E53"/>
    <mergeCell ref="R53:V53"/>
    <mergeCell ref="X53:Y53"/>
    <mergeCell ref="O55:V55"/>
    <mergeCell ref="X55:Y55"/>
    <mergeCell ref="A57:R57"/>
    <mergeCell ref="X57:Y57"/>
    <mergeCell ref="B59:V59"/>
    <mergeCell ref="A61:G61"/>
    <mergeCell ref="X61:Y61"/>
    <mergeCell ref="B63:N63"/>
    <mergeCell ref="A65:C65"/>
    <mergeCell ref="S65:V65"/>
    <mergeCell ref="X65:Y65"/>
    <mergeCell ref="A67:E67"/>
    <mergeCell ref="T67:V67"/>
    <mergeCell ref="X67:Y67"/>
    <mergeCell ref="A69:K69"/>
    <mergeCell ref="B71:N71"/>
    <mergeCell ref="T71:V71"/>
    <mergeCell ref="X71:Y71"/>
    <mergeCell ref="B73:O73"/>
    <mergeCell ref="T73:V73"/>
    <mergeCell ref="X73:Y73"/>
    <mergeCell ref="B75:P75"/>
    <mergeCell ref="C77:N77"/>
    <mergeCell ref="X77:Y77"/>
    <mergeCell ref="B79:O79"/>
    <mergeCell ref="C81:N81"/>
    <mergeCell ref="X81:Y81"/>
    <mergeCell ref="A83:M83"/>
    <mergeCell ref="X83:Y83"/>
    <mergeCell ref="A88:I88"/>
    <mergeCell ref="A91:B91"/>
    <mergeCell ref="P91:Q92"/>
    <mergeCell ref="T91:U92"/>
    <mergeCell ref="X91:Y92"/>
    <mergeCell ref="A93:B93"/>
    <mergeCell ref="P93:Q93"/>
    <mergeCell ref="T93:U93"/>
    <mergeCell ref="X93:Y93"/>
    <mergeCell ref="A95:D95"/>
    <mergeCell ref="E95:L95"/>
    <mergeCell ref="P95:Q95"/>
    <mergeCell ref="T95:U95"/>
    <mergeCell ref="X95:Y95"/>
    <mergeCell ref="A97:D97"/>
    <mergeCell ref="E97:L97"/>
    <mergeCell ref="P97:Q97"/>
    <mergeCell ref="T97:U97"/>
    <mergeCell ref="X97:Y97"/>
    <mergeCell ref="A99:C99"/>
    <mergeCell ref="E99:L99"/>
    <mergeCell ref="P99:Q99"/>
    <mergeCell ref="T99:U99"/>
    <mergeCell ref="X99:Y99"/>
    <mergeCell ref="A101:C101"/>
    <mergeCell ref="P101:Q101"/>
    <mergeCell ref="T101:U101"/>
    <mergeCell ref="X101:Y101"/>
    <mergeCell ref="A103:H103"/>
    <mergeCell ref="P103:Q103"/>
    <mergeCell ref="T103:U103"/>
    <mergeCell ref="X103:Y103"/>
    <mergeCell ref="A105:H105"/>
    <mergeCell ref="P105:Q105"/>
    <mergeCell ref="T105:U105"/>
    <mergeCell ref="X105:Y105"/>
    <mergeCell ref="A107:G107"/>
    <mergeCell ref="P107:Q107"/>
    <mergeCell ref="T107:U107"/>
    <mergeCell ref="X107:Y107"/>
    <mergeCell ref="A109:G109"/>
    <mergeCell ref="P109:Q109"/>
    <mergeCell ref="T109:U109"/>
    <mergeCell ref="X109:Y109"/>
    <mergeCell ref="A111:B111"/>
    <mergeCell ref="P111:Q111"/>
    <mergeCell ref="T111:U111"/>
    <mergeCell ref="X111:Y111"/>
    <mergeCell ref="A113:F113"/>
    <mergeCell ref="P113:Q113"/>
    <mergeCell ref="B115:S115"/>
    <mergeCell ref="A117:D117"/>
    <mergeCell ref="J117:V117"/>
    <mergeCell ref="X117:Y117"/>
    <mergeCell ref="A119:J119"/>
    <mergeCell ref="X119:Y119"/>
    <mergeCell ref="B121:T121"/>
    <mergeCell ref="A123:D123"/>
    <mergeCell ref="T123:V123"/>
    <mergeCell ref="X123:Y123"/>
    <mergeCell ref="A125:D125"/>
    <mergeCell ref="S125:V125"/>
    <mergeCell ref="X125:Y125"/>
    <mergeCell ref="A127:E127"/>
    <mergeCell ref="T127:V127"/>
    <mergeCell ref="X127:Y127"/>
    <mergeCell ref="A129:G129"/>
    <mergeCell ref="T129:V129"/>
    <mergeCell ref="X129:Y129"/>
    <mergeCell ref="A134:H134"/>
    <mergeCell ref="X135:Y136"/>
    <mergeCell ref="A137:K137"/>
    <mergeCell ref="X137:Y137"/>
    <mergeCell ref="A139:H139"/>
    <mergeCell ref="X139:Y139"/>
    <mergeCell ref="B141:O141"/>
    <mergeCell ref="B143:P143"/>
    <mergeCell ref="A145:D145"/>
    <mergeCell ref="C147:M147"/>
    <mergeCell ref="T147:U147"/>
    <mergeCell ref="C149:I149"/>
    <mergeCell ref="T149:U149"/>
    <mergeCell ref="C151:J151"/>
    <mergeCell ref="O151:R151"/>
    <mergeCell ref="T151:U151"/>
    <mergeCell ref="C153:M153"/>
    <mergeCell ref="C155:P155"/>
    <mergeCell ref="T155:U155"/>
    <mergeCell ref="D157:Q157"/>
    <mergeCell ref="D159:U159"/>
    <mergeCell ref="C161:M161"/>
    <mergeCell ref="T161:U161"/>
    <mergeCell ref="D163:X163"/>
    <mergeCell ref="C165:H165"/>
    <mergeCell ref="T165:U165"/>
    <mergeCell ref="C167:I167"/>
    <mergeCell ref="T167:U167"/>
    <mergeCell ref="C169:J169"/>
    <mergeCell ref="L169:R169"/>
    <mergeCell ref="T169:U169"/>
    <mergeCell ref="A171:F171"/>
    <mergeCell ref="X171:Y171"/>
    <mergeCell ref="A173:R173"/>
    <mergeCell ref="X173:Y173"/>
    <mergeCell ref="A175:F175"/>
    <mergeCell ref="X175:Y175"/>
    <mergeCell ref="A177:K177"/>
    <mergeCell ref="X177:Y177"/>
    <mergeCell ref="A179:N179"/>
    <mergeCell ref="X179:Y179"/>
    <mergeCell ref="A181:G181"/>
    <mergeCell ref="O181:V181"/>
    <mergeCell ref="X181:Y181"/>
    <mergeCell ref="A183:H183"/>
    <mergeCell ref="N183:V183"/>
    <mergeCell ref="X183:Y183"/>
    <mergeCell ref="B185:U185"/>
    <mergeCell ref="A190:D190"/>
    <mergeCell ref="X191:Y191"/>
    <mergeCell ref="A193:J193"/>
    <mergeCell ref="X193:Y193"/>
    <mergeCell ref="A195:O195"/>
    <mergeCell ref="X195:Y195"/>
    <mergeCell ref="A197:F197"/>
    <mergeCell ref="X197:Y197"/>
    <mergeCell ref="A199:C199"/>
    <mergeCell ref="T199:V199"/>
    <mergeCell ref="X199:Y199"/>
    <mergeCell ref="A201:D201"/>
    <mergeCell ref="R201:V201"/>
    <mergeCell ref="X201:Y201"/>
    <mergeCell ref="A206:C206"/>
    <mergeCell ref="D207:E209"/>
    <mergeCell ref="H207:I209"/>
    <mergeCell ref="L207:M209"/>
    <mergeCell ref="P207:Q209"/>
    <mergeCell ref="T207:U209"/>
    <mergeCell ref="X207:Y209"/>
    <mergeCell ref="A210:B210"/>
    <mergeCell ref="D210:E210"/>
    <mergeCell ref="F210:G210"/>
    <mergeCell ref="H210:I210"/>
    <mergeCell ref="J210:K210"/>
    <mergeCell ref="L210:M210"/>
    <mergeCell ref="N210:O210"/>
    <mergeCell ref="P210:Q210"/>
    <mergeCell ref="R210:S210"/>
    <mergeCell ref="T210:U210"/>
    <mergeCell ref="X210:Y210"/>
    <mergeCell ref="A212:C212"/>
    <mergeCell ref="D212:E212"/>
    <mergeCell ref="F212:G212"/>
    <mergeCell ref="H212:I212"/>
    <mergeCell ref="J212:K212"/>
    <mergeCell ref="L212:M212"/>
    <mergeCell ref="N212:O212"/>
    <mergeCell ref="P212:Q212"/>
    <mergeCell ref="R212:S212"/>
    <mergeCell ref="T212:U212"/>
    <mergeCell ref="X212:Y212"/>
    <mergeCell ref="A214:C214"/>
    <mergeCell ref="D214:E214"/>
    <mergeCell ref="F214:G214"/>
    <mergeCell ref="H214:I214"/>
    <mergeCell ref="J214:K214"/>
    <mergeCell ref="L214:M214"/>
    <mergeCell ref="N214:O214"/>
    <mergeCell ref="P214:Q214"/>
    <mergeCell ref="R214:S214"/>
    <mergeCell ref="T214:U214"/>
    <mergeCell ref="X214:Y214"/>
    <mergeCell ref="A216:C216"/>
    <mergeCell ref="D216:E216"/>
    <mergeCell ref="F216:G216"/>
    <mergeCell ref="H216:I216"/>
    <mergeCell ref="J216:K216"/>
    <mergeCell ref="L216:M216"/>
    <mergeCell ref="N216:O216"/>
    <mergeCell ref="P216:Q216"/>
    <mergeCell ref="R216:S216"/>
    <mergeCell ref="T216:U216"/>
    <mergeCell ref="X216:Y216"/>
    <mergeCell ref="A218:B218"/>
    <mergeCell ref="D218:E218"/>
    <mergeCell ref="F218:G218"/>
    <mergeCell ref="H218:I218"/>
    <mergeCell ref="J218:K218"/>
    <mergeCell ref="L218:M218"/>
    <mergeCell ref="N218:O218"/>
    <mergeCell ref="P218:Q218"/>
    <mergeCell ref="R218:S218"/>
    <mergeCell ref="T218:U218"/>
    <mergeCell ref="X218:Y218"/>
    <mergeCell ref="A220:C220"/>
    <mergeCell ref="D220:E220"/>
    <mergeCell ref="F220:G220"/>
    <mergeCell ref="H220:I220"/>
    <mergeCell ref="J220:K220"/>
    <mergeCell ref="L220:M220"/>
    <mergeCell ref="N220:O220"/>
    <mergeCell ref="P220:Q220"/>
    <mergeCell ref="R220:S220"/>
    <mergeCell ref="T220:U220"/>
    <mergeCell ref="X220:Y220"/>
    <mergeCell ref="A222:B222"/>
    <mergeCell ref="D222:E222"/>
    <mergeCell ref="F222:G222"/>
    <mergeCell ref="H222:I222"/>
    <mergeCell ref="J222:K222"/>
    <mergeCell ref="L222:M222"/>
    <mergeCell ref="N222:O222"/>
    <mergeCell ref="P222:Q222"/>
    <mergeCell ref="R222:S222"/>
    <mergeCell ref="T222:U222"/>
    <mergeCell ref="X222:Y222"/>
    <mergeCell ref="A224:C224"/>
    <mergeCell ref="D224:E224"/>
    <mergeCell ref="F224:G224"/>
    <mergeCell ref="H224:I224"/>
    <mergeCell ref="J224:K224"/>
    <mergeCell ref="L224:M224"/>
    <mergeCell ref="N224:O224"/>
    <mergeCell ref="P224:Q224"/>
    <mergeCell ref="R224:S224"/>
    <mergeCell ref="T224:U224"/>
    <mergeCell ref="X224:Y224"/>
    <mergeCell ref="D226:E226"/>
    <mergeCell ref="F226:G226"/>
    <mergeCell ref="H226:I226"/>
    <mergeCell ref="J226:K226"/>
    <mergeCell ref="L226:M226"/>
    <mergeCell ref="N226:O226"/>
    <mergeCell ref="P226:Q226"/>
    <mergeCell ref="R226:S226"/>
    <mergeCell ref="T226:U226"/>
    <mergeCell ref="X226:Y226"/>
    <mergeCell ref="B228:E228"/>
    <mergeCell ref="S228:V228"/>
    <mergeCell ref="X228:Y228"/>
    <mergeCell ref="B230:R230"/>
    <mergeCell ref="A232:C232"/>
    <mergeCell ref="T232:V232"/>
    <mergeCell ref="X232:Y232"/>
    <mergeCell ref="A234:D234"/>
    <mergeCell ref="T234:V234"/>
    <mergeCell ref="X234:Y234"/>
    <mergeCell ref="A236:I236"/>
    <mergeCell ref="X236:Y236"/>
    <mergeCell ref="A238:C238"/>
    <mergeCell ref="T238:V238"/>
    <mergeCell ref="X238:Y238"/>
    <mergeCell ref="A243:G243"/>
    <mergeCell ref="X244:Y245"/>
    <mergeCell ref="A246:J246"/>
    <mergeCell ref="X246:Y246"/>
    <mergeCell ref="A248:K248"/>
    <mergeCell ref="X248:Y248"/>
    <mergeCell ref="A250:D250"/>
    <mergeCell ref="L250:M250"/>
    <mergeCell ref="Q250:V250"/>
    <mergeCell ref="X250:Y250"/>
    <mergeCell ref="B252:N252"/>
    <mergeCell ref="A254:G254"/>
    <mergeCell ref="S254:V254"/>
    <mergeCell ref="X254:Y254"/>
    <mergeCell ref="A256:I256"/>
    <mergeCell ref="X256:Y256"/>
    <mergeCell ref="A258:F258"/>
    <mergeCell ref="J258:N258"/>
    <mergeCell ref="P258:Q258"/>
    <mergeCell ref="S258:V258"/>
    <mergeCell ref="X258:Y258"/>
    <mergeCell ref="A260:E260"/>
    <mergeCell ref="U260:V260"/>
    <mergeCell ref="X260:Y260"/>
    <mergeCell ref="A262:E262"/>
    <mergeCell ref="S262:V262"/>
    <mergeCell ref="X262:Y262"/>
    <mergeCell ref="A267:D267"/>
    <mergeCell ref="A270:F270"/>
    <mergeCell ref="U270:V270"/>
    <mergeCell ref="X270:Y270"/>
    <mergeCell ref="A272:D272"/>
    <mergeCell ref="U272:V272"/>
    <mergeCell ref="X272:Y272"/>
    <mergeCell ref="A274:H274"/>
    <mergeCell ref="X274:Y274"/>
    <mergeCell ref="A279:G279"/>
    <mergeCell ref="A282:I282"/>
    <mergeCell ref="S282:V282"/>
    <mergeCell ref="X282:Y282"/>
    <mergeCell ref="B284:Z287"/>
    <mergeCell ref="A292:P292"/>
    <mergeCell ref="B294:U294"/>
    <mergeCell ref="A296:C296"/>
    <mergeCell ref="A298:T298"/>
    <mergeCell ref="X298:Y298"/>
    <mergeCell ref="A300:G300"/>
    <mergeCell ref="X300:Y300"/>
    <mergeCell ref="B302:Y302"/>
    <mergeCell ref="A304:R304"/>
    <mergeCell ref="X304:Y304"/>
    <mergeCell ref="A306:I306"/>
    <mergeCell ref="Q306:V306"/>
    <mergeCell ref="X306:Y306"/>
    <mergeCell ref="A308:H308"/>
    <mergeCell ref="R308:V308"/>
    <mergeCell ref="X308:Y308"/>
    <mergeCell ref="A311:C311"/>
    <mergeCell ref="A313:F313"/>
    <mergeCell ref="X313:Y313"/>
    <mergeCell ref="B315:Y315"/>
    <mergeCell ref="A317:I317"/>
    <mergeCell ref="S317:V317"/>
    <mergeCell ref="X317:Y317"/>
    <mergeCell ref="A320:G320"/>
    <mergeCell ref="X320:Y321"/>
    <mergeCell ref="B322:H322"/>
    <mergeCell ref="X322:Y322"/>
    <mergeCell ref="B324:J324"/>
    <mergeCell ref="X324:Y324"/>
    <mergeCell ref="B326:I326"/>
    <mergeCell ref="X326:Y326"/>
    <mergeCell ref="B328:P328"/>
    <mergeCell ref="X328:Y328"/>
    <mergeCell ref="B330:L330"/>
    <mergeCell ref="X330:Y330"/>
    <mergeCell ref="B332:I332"/>
    <mergeCell ref="X332:Y332"/>
    <mergeCell ref="A334:J334"/>
    <mergeCell ref="N334:V334"/>
    <mergeCell ref="X334:Y334"/>
    <mergeCell ref="A339:I339"/>
    <mergeCell ref="P340:Q342"/>
    <mergeCell ref="T340:U342"/>
    <mergeCell ref="X340:Y342"/>
    <mergeCell ref="A343:F343"/>
    <mergeCell ref="R343:S343"/>
    <mergeCell ref="T343:U343"/>
    <mergeCell ref="V343:W343"/>
    <mergeCell ref="X343:Y343"/>
    <mergeCell ref="A345:F345"/>
    <mergeCell ref="R345:S345"/>
    <mergeCell ref="T345:U345"/>
    <mergeCell ref="V345:W345"/>
    <mergeCell ref="X345:Y345"/>
    <mergeCell ref="A347:C347"/>
    <mergeCell ref="A349:H349"/>
    <mergeCell ref="B351:M351"/>
    <mergeCell ref="X351:Y351"/>
    <mergeCell ref="B353:E353"/>
    <mergeCell ref="V353:W353"/>
    <mergeCell ref="X353:Y353"/>
    <mergeCell ref="B355:D355"/>
    <mergeCell ref="P355:R355"/>
    <mergeCell ref="T355:U355"/>
    <mergeCell ref="V355:W355"/>
    <mergeCell ref="X355:Y355"/>
    <mergeCell ref="B357:D357"/>
    <mergeCell ref="P357:R357"/>
    <mergeCell ref="T357:U357"/>
    <mergeCell ref="V357:W357"/>
    <mergeCell ref="X357:Y357"/>
    <mergeCell ref="A359:F359"/>
    <mergeCell ref="Q359:R359"/>
    <mergeCell ref="T359:U359"/>
    <mergeCell ref="V359:W359"/>
    <mergeCell ref="X359:Y359"/>
    <mergeCell ref="A361:F361"/>
    <mergeCell ref="Q361:R361"/>
    <mergeCell ref="T361:U361"/>
    <mergeCell ref="V361:W361"/>
    <mergeCell ref="X361:Y361"/>
    <mergeCell ref="A363:I363"/>
    <mergeCell ref="P363:Q363"/>
    <mergeCell ref="T363:U363"/>
    <mergeCell ref="V363:W363"/>
    <mergeCell ref="X363:Y363"/>
    <mergeCell ref="A365:H365"/>
    <mergeCell ref="X365:Y365"/>
    <mergeCell ref="A367:N367"/>
    <mergeCell ref="B369:H369"/>
    <mergeCell ref="P369:Q369"/>
    <mergeCell ref="B371:I371"/>
    <mergeCell ref="T371:U371"/>
    <mergeCell ref="V371:W371"/>
    <mergeCell ref="X371:Y371"/>
    <mergeCell ref="B373:J373"/>
    <mergeCell ref="P373:Q373"/>
    <mergeCell ref="B375:H375"/>
    <mergeCell ref="T375:U375"/>
    <mergeCell ref="V375:W375"/>
    <mergeCell ref="X375:Y375"/>
    <mergeCell ref="A377:D377"/>
    <mergeCell ref="J377:V377"/>
    <mergeCell ref="X377:Y377"/>
    <mergeCell ref="A382:J382"/>
    <mergeCell ref="B384:G384"/>
    <mergeCell ref="X384:Y384"/>
    <mergeCell ref="B386:F386"/>
    <mergeCell ref="P386:V386"/>
    <mergeCell ref="X386:Y386"/>
    <mergeCell ref="B388:F388"/>
    <mergeCell ref="X388:Y388"/>
  </mergeCells>
  <printOptions/>
  <pageMargins left="0.7875" right="0.7875" top="1.025" bottom="1.025" header="0.7875" footer="0.7875"/>
  <pageSetup firstPageNumber="1" useFirstPageNumber="1" horizontalDpi="300" verticalDpi="300" orientation="landscape" paperSize="9"/>
  <headerFooter alignWithMargins="0">
    <oddHeader>&amp;C&amp;"Arial,Regular"&amp;A</oddHeader>
    <oddFooter>&amp;C&amp;"Arial,Regular"Page &amp;P</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00390625" defaultRowHeight="12.75"/>
  <sheetData/>
  <sheetProtection selectLockedCells="1" selectUnlockedCells="1"/>
  <printOptions/>
  <pageMargins left="0.7875" right="0.7875" top="1.025" bottom="1.025" header="0.7875" footer="0.7875"/>
  <pageSetup horizontalDpi="300" verticalDpi="300" orientation="landscape" paperSize="9"/>
  <headerFooter alignWithMargins="0">
    <oddHeader>&amp;C&amp;"Arial,Regular"&amp;A</oddHeader>
    <oddFooter>&amp;C&amp;"Arial,Regular"Page &amp;P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0.00390625" defaultRowHeight="12.75"/>
  <sheetData/>
  <sheetProtection selectLockedCells="1" selectUnlockedCells="1"/>
  <printOptions/>
  <pageMargins left="0.7875" right="0.7875" top="1.025" bottom="1.025" header="0.7875" footer="0.7875"/>
  <pageSetup horizontalDpi="300" verticalDpi="300" orientation="landscape" paperSize="9"/>
  <headerFooter alignWithMargins="0">
    <oddHeader>&amp;C&amp;"Arial,Regular"&amp;A</oddHeader>
    <oddFooter>&amp;C&amp;"Arial,Regular"Page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797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 Lake</dc:creator>
  <cp:keywords/>
  <dc:description/>
  <cp:lastModifiedBy/>
  <dcterms:created xsi:type="dcterms:W3CDTF">2007-09-20T13:48:36Z</dcterms:created>
  <dcterms:modified xsi:type="dcterms:W3CDTF">2010-05-17T03:21:00Z</dcterms:modified>
  <cp:category/>
  <cp:version/>
  <cp:contentType/>
  <cp:contentStatus/>
  <cp:revision>12</cp:revision>
</cp:coreProperties>
</file>